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adrante" sheetId="1" state="visible" r:id="rId3"/>
    <sheet name="Ajustes" sheetId="2" state="visible" r:id="rId4"/>
    <sheet name="Resumen" sheetId="3" state="visible" r:id="rId5"/>
  </sheets>
  <definedNames>
    <definedName function="false" hidden="false" localSheetId="0" name="_xlnm.Print_Area" vbProcedure="false">Cuadrante!$A$1:$AK$20</definedName>
    <definedName function="false" hidden="false" localSheetId="0" name="_xlnm.Print_Titles" vbProcedure="false">Cuadrante!$A:$B,Cuadrante!$1:$6</definedName>
    <definedName function="false" hidden="false" localSheetId="2" name="_xlnm.Print_Titles" vbProcedure="false">Resumen!$1:$3</definedName>
    <definedName function="false" hidden="false" name="Cod_Turnos" vbProcedure="false">Ajustes!$A$13:$A$18</definedName>
    <definedName function="false" hidden="false" localSheetId="0" name="_xlnm.Print_Titles" vbProcedure="false">Cuadrante!$1:$6,Cuadrante!$A:$B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H5" authorId="0">
      <text>
        <r>
          <rPr>
            <sz val="10"/>
            <rFont val="Arial"/>
            <family val="2"/>
          </rPr>
          <t xml:space="preserve">Horas calculadas automáticamente a partir del catálogo de turnos (hoja Ajustes).</t>
        </r>
      </text>
    </comment>
  </commentList>
</comments>
</file>

<file path=xl/sharedStrings.xml><?xml version="1.0" encoding="utf-8"?>
<sst xmlns="http://schemas.openxmlformats.org/spreadsheetml/2006/main" count="275" uniqueCount="69">
  <si>
    <t xml:space="preserve">CUADRANTE DE TURNOS ROTATIVOS</t>
  </si>
  <si>
    <t xml:space="preserve">Leyenda</t>
  </si>
  <si>
    <t xml:space="preserve">M</t>
  </si>
  <si>
    <t xml:space="preserve">Mañana</t>
  </si>
  <si>
    <t xml:space="preserve">T</t>
  </si>
  <si>
    <t xml:space="preserve">Tarde</t>
  </si>
  <si>
    <t xml:space="preserve">N</t>
  </si>
  <si>
    <t xml:space="preserve">Noche</t>
  </si>
  <si>
    <t xml:space="preserve">L</t>
  </si>
  <si>
    <t xml:space="preserve">Libre</t>
  </si>
  <si>
    <t xml:space="preserve">V</t>
  </si>
  <si>
    <t xml:space="preserve">Vacaciones</t>
  </si>
  <si>
    <t xml:space="preserve">B</t>
  </si>
  <si>
    <t xml:space="preserve">Baja</t>
  </si>
  <si>
    <t xml:space="preserve">Empleado</t>
  </si>
  <si>
    <t xml:space="preserve">Puesto</t>
  </si>
  <si>
    <t xml:space="preserve">Horas</t>
  </si>
  <si>
    <t xml:space="preserve">Turnos</t>
  </si>
  <si>
    <t xml:space="preserve">Noches</t>
  </si>
  <si>
    <t xml:space="preserve">Libres</t>
  </si>
  <si>
    <t xml:space="preserve">COBERTURA DIARIA</t>
  </si>
  <si>
    <t xml:space="preserve">Total presentes</t>
  </si>
  <si>
    <t xml:space="preserve">Las celdas de color se rellenan solas al escribir el código del turno (M, T, N, L, V, B). Edita tu equipo y tus turnos en la hoja «Ajustes». Los fines de semana aparecen sombreados y, si un turno se queda por debajo de la cobertura mínima, se resalta en rojo.</t>
  </si>
  <si>
    <t xml:space="preserve">AJUSTES DE LA PLANTILLA</t>
  </si>
  <si>
    <t xml:space="preserve">Configura aquí tu equipo y tus turnos. El resto (colores, horas, resumen) se calcula solo.</t>
  </si>
  <si>
    <t xml:space="preserve">1 · CONFIGURACIÓN</t>
  </si>
  <si>
    <t xml:space="preserve">Empresa</t>
  </si>
  <si>
    <t xml:space="preserve">Vento Energía S.L.</t>
  </si>
  <si>
    <t xml:space="preserve">Mes (número, 1-12)</t>
  </si>
  <si>
    <t xml:space="preserve">Año</t>
  </si>
  <si>
    <t xml:space="preserve">Responsable del cuadrante</t>
  </si>
  <si>
    <t xml:space="preserve">Elena Sardá</t>
  </si>
  <si>
    <t xml:space="preserve">Cobertura mínima por turno</t>
  </si>
  <si>
    <t xml:space="preserve">personas mínimas por turno y día</t>
  </si>
  <si>
    <t xml:space="preserve">2 · CATÁLOGO DE TURNOS</t>
  </si>
  <si>
    <t xml:space="preserve">Código</t>
  </si>
  <si>
    <t xml:space="preserve">Descripción</t>
  </si>
  <si>
    <t xml:space="preserve">Horario</t>
  </si>
  <si>
    <t xml:space="preserve">07:00 - 15:00</t>
  </si>
  <si>
    <t xml:space="preserve">15:00 - 23:00</t>
  </si>
  <si>
    <t xml:space="preserve">23:00 - 07:00</t>
  </si>
  <si>
    <t xml:space="preserve">Libre / Descanso</t>
  </si>
  <si>
    <t xml:space="preserve">—</t>
  </si>
  <si>
    <t xml:space="preserve">Baja / Ausencia</t>
  </si>
  <si>
    <t xml:space="preserve">3 · EQUIPO / PLANTILLA</t>
  </si>
  <si>
    <t xml:space="preserve">Horas contrato (mes)</t>
  </si>
  <si>
    <t xml:space="preserve">Sofía Bermúdez</t>
  </si>
  <si>
    <t xml:space="preserve">Coordinadora</t>
  </si>
  <si>
    <t xml:space="preserve">Iker Montoya</t>
  </si>
  <si>
    <t xml:space="preserve">Operador</t>
  </si>
  <si>
    <t xml:space="preserve">Nadia El Amrani</t>
  </si>
  <si>
    <t xml:space="preserve">Operadora</t>
  </si>
  <si>
    <t xml:space="preserve">Rubén Castaño</t>
  </si>
  <si>
    <t xml:space="preserve">Marta Quintana</t>
  </si>
  <si>
    <t xml:space="preserve">Diego Salas</t>
  </si>
  <si>
    <t xml:space="preserve">CÓMO USAR</t>
  </si>
  <si>
    <t xml:space="preserve">1.  Ajusta el mes, el año y tu equipo en las celdas amarillas de esta hoja.</t>
  </si>
  <si>
    <t xml:space="preserve">2.  Ve a la hoja «Cuadrante» y asigna a cada persona su turno de cada día (menú desplegable).</t>
  </si>
  <si>
    <t xml:space="preserve">3.  Las celdas se colorean solas y las horas se suman automáticamente a la derecha.</t>
  </si>
  <si>
    <t xml:space="preserve">4.  Consulta la hoja «Resumen» para ver horas y equilibrio de turnos de cada persona.</t>
  </si>
  <si>
    <t xml:space="preserve">RESUMEN MENSUAL</t>
  </si>
  <si>
    <t xml:space="preserve">H. contrato</t>
  </si>
  <si>
    <t xml:space="preserve">H. planificadas</t>
  </si>
  <si>
    <t xml:space="preserve">Diferencia</t>
  </si>
  <si>
    <t xml:space="preserve">Mañanas</t>
  </si>
  <si>
    <t xml:space="preserve">Tardes</t>
  </si>
  <si>
    <t xml:space="preserve">Bajas</t>
  </si>
  <si>
    <t xml:space="preserve">TOTALES</t>
  </si>
  <si>
    <t xml:space="preserve">Diferencia = horas planificadas − horas de contrato.   Naranja: por encima del contrato (posibles horas extra).   Azul: por debajo del contrato.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</si>
</sst>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General"/>
    <numFmt numFmtId="167" formatCode="0.0"/>
    <numFmt numFmtId="168" formatCode="0"/>
    <numFmt numFmtId="169" formatCode="\+0.0;\-0.0;0"/>
  </numFmts>
  <fonts count="4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0"/>
      <color rgb="FF2F4B5C"/>
      <name val="Arial"/>
      <family val="0"/>
      <charset val="1"/>
    </font>
    <font>
      <b val="true"/>
      <sz val="9"/>
      <color rgb="FF5B7382"/>
      <name val="Arial"/>
      <family val="0"/>
      <charset val="1"/>
    </font>
    <font>
      <b val="true"/>
      <sz val="10"/>
      <color rgb="FF0D47A1"/>
      <name val="Arial"/>
      <family val="0"/>
      <charset val="1"/>
    </font>
    <font>
      <sz val="9"/>
      <color rgb="FF34495E"/>
      <name val="Arial"/>
      <family val="0"/>
      <charset val="1"/>
    </font>
    <font>
      <b val="true"/>
      <sz val="10"/>
      <color rgb="FFE65100"/>
      <name val="Arial"/>
      <family val="0"/>
      <charset val="1"/>
    </font>
    <font>
      <b val="true"/>
      <sz val="10"/>
      <color rgb="FF4527A0"/>
      <name val="Arial"/>
      <family val="0"/>
      <charset val="1"/>
    </font>
    <font>
      <b val="true"/>
      <sz val="10"/>
      <color rgb="FF546E7A"/>
      <name val="Arial"/>
      <family val="0"/>
      <charset val="1"/>
    </font>
    <font>
      <b val="true"/>
      <sz val="10"/>
      <color rgb="FF2E7D32"/>
      <name val="Arial"/>
      <family val="0"/>
      <charset val="1"/>
    </font>
    <font>
      <b val="true"/>
      <sz val="10"/>
      <color rgb="FFC6282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1A253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8"/>
      <color rgb="FF5B7382"/>
      <name val="Arial"/>
      <family val="0"/>
      <charset val="1"/>
    </font>
    <font>
      <b val="true"/>
      <sz val="10"/>
      <color rgb="FF1A2530"/>
      <name val="Arial"/>
      <family val="0"/>
      <charset val="1"/>
    </font>
    <font>
      <sz val="9"/>
      <color rgb="FF5B7382"/>
      <name val="Arial"/>
      <family val="0"/>
      <charset val="1"/>
    </font>
    <font>
      <sz val="9"/>
      <color rgb="FF1A2530"/>
      <name val="Arial"/>
      <family val="0"/>
      <charset val="1"/>
    </font>
    <font>
      <b val="true"/>
      <sz val="9"/>
      <color rgb="FF0D47A1"/>
      <name val="Arial"/>
      <family val="0"/>
      <charset val="1"/>
    </font>
    <font>
      <sz val="9"/>
      <color rgb="FF0D47A1"/>
      <name val="Arial"/>
      <family val="0"/>
      <charset val="1"/>
    </font>
    <font>
      <b val="true"/>
      <sz val="9"/>
      <color rgb="FFE65100"/>
      <name val="Arial"/>
      <family val="0"/>
      <charset val="1"/>
    </font>
    <font>
      <sz val="9"/>
      <color rgb="FFE65100"/>
      <name val="Arial"/>
      <family val="0"/>
      <charset val="1"/>
    </font>
    <font>
      <b val="true"/>
      <sz val="9"/>
      <color rgb="FF4527A0"/>
      <name val="Arial"/>
      <family val="0"/>
      <charset val="1"/>
    </font>
    <font>
      <sz val="9"/>
      <color rgb="FF4527A0"/>
      <name val="Arial"/>
      <family val="0"/>
      <charset val="1"/>
    </font>
    <font>
      <i val="true"/>
      <sz val="8"/>
      <color rgb="FF5B7382"/>
      <name val="Arial"/>
      <family val="0"/>
      <charset val="1"/>
    </font>
    <font>
      <sz val="10"/>
      <name val="Arial"/>
      <family val="2"/>
    </font>
    <font>
      <b val="true"/>
      <sz val="15"/>
      <color rgb="FFFFFFFF"/>
      <name val="Arial"/>
      <family val="0"/>
      <charset val="1"/>
    </font>
    <font>
      <i val="true"/>
      <sz val="9"/>
      <color rgb="FF5B7382"/>
      <name val="Arial"/>
      <family val="0"/>
      <charset val="1"/>
    </font>
    <font>
      <b val="true"/>
      <sz val="11"/>
      <color rgb="FF1A2530"/>
      <name val="Arial"/>
      <family val="0"/>
      <charset val="1"/>
    </font>
    <font>
      <sz val="10"/>
      <color rgb="FF0000CC"/>
      <name val="Arial"/>
      <family val="0"/>
      <charset val="1"/>
    </font>
    <font>
      <b val="true"/>
      <sz val="11"/>
      <color rgb="FF0D47A1"/>
      <name val="Arial"/>
      <family val="0"/>
      <charset val="1"/>
    </font>
    <font>
      <sz val="10"/>
      <color rgb="FF1A2530"/>
      <name val="Arial"/>
      <family val="0"/>
      <charset val="1"/>
    </font>
    <font>
      <b val="true"/>
      <sz val="11"/>
      <color rgb="FFE65100"/>
      <name val="Arial"/>
      <family val="0"/>
      <charset val="1"/>
    </font>
    <font>
      <b val="true"/>
      <sz val="11"/>
      <color rgb="FF4527A0"/>
      <name val="Arial"/>
      <family val="0"/>
      <charset val="1"/>
    </font>
    <font>
      <b val="true"/>
      <sz val="11"/>
      <color rgb="FF546E7A"/>
      <name val="Arial"/>
      <family val="0"/>
      <charset val="1"/>
    </font>
    <font>
      <b val="true"/>
      <sz val="11"/>
      <color rgb="FF2E7D32"/>
      <name val="Arial"/>
      <family val="0"/>
      <charset val="1"/>
    </font>
    <font>
      <b val="true"/>
      <sz val="11"/>
      <color rgb="FFC62828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2F4B5C"/>
        <bgColor rgb="FF34495E"/>
      </patternFill>
    </fill>
    <fill>
      <patternFill patternType="solid">
        <fgColor rgb="FFBBDEFB"/>
        <bgColor rgb="FFCBD5DC"/>
      </patternFill>
    </fill>
    <fill>
      <patternFill patternType="solid">
        <fgColor rgb="FFFFE0B2"/>
        <bgColor rgb="FFFFE0E0"/>
      </patternFill>
    </fill>
    <fill>
      <patternFill patternType="solid">
        <fgColor rgb="FFD1C4E9"/>
        <bgColor rgb="FFCBD5DC"/>
      </patternFill>
    </fill>
    <fill>
      <patternFill patternType="solid">
        <fgColor rgb="FFECEFF1"/>
        <bgColor rgb="FFEFF3F6"/>
      </patternFill>
    </fill>
    <fill>
      <patternFill patternType="solid">
        <fgColor rgb="FFC8E6C9"/>
        <bgColor rgb="FFD9E2E8"/>
      </patternFill>
    </fill>
    <fill>
      <patternFill patternType="solid">
        <fgColor rgb="FFFFCDD2"/>
        <bgColor rgb="FFFFE0E0"/>
      </patternFill>
    </fill>
    <fill>
      <patternFill patternType="solid">
        <fgColor rgb="FFEFF3F6"/>
        <bgColor rgb="FFECEFF1"/>
      </patternFill>
    </fill>
    <fill>
      <patternFill patternType="solid">
        <fgColor rgb="FFDCE6EC"/>
        <bgColor rgb="FFD9E2E8"/>
      </patternFill>
    </fill>
    <fill>
      <patternFill patternType="solid">
        <fgColor rgb="FFFFF8E1"/>
        <bgColor rgb="FFF9F9F9"/>
      </patternFill>
    </fill>
    <fill>
      <patternFill patternType="solid">
        <fgColor rgb="FF3D5A6C"/>
        <bgColor rgb="FF34495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BD5DC"/>
      </left>
      <right style="thin">
        <color rgb="FFCBD5DC"/>
      </right>
      <top style="thin">
        <color rgb="FFCBD5DC"/>
      </top>
      <bottom style="thin">
        <color rgb="FFCBD5DC"/>
      </bottom>
      <diagonal/>
    </border>
    <border diagonalUp="false" diagonalDown="false">
      <left style="thin">
        <color rgb="FFCBD5DC"/>
      </left>
      <right style="thin">
        <color rgb="FFCBD5DC"/>
      </right>
      <top style="thin">
        <color rgb="FFCBD5DC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5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2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32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11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name val="Arial"/>
        <charset val="1"/>
        <family val="0"/>
        <b val="1"/>
        <color rgb="FF0D47A1"/>
        <sz val="9"/>
      </font>
      <fill>
        <patternFill>
          <bgColor rgb="FFBBDEFB"/>
        </patternFill>
      </fill>
    </dxf>
    <dxf>
      <font>
        <name val="Arial"/>
        <charset val="1"/>
        <family val="0"/>
        <b val="1"/>
        <color rgb="FFE65100"/>
        <sz val="9"/>
      </font>
      <fill>
        <patternFill>
          <bgColor rgb="FFFFE0B2"/>
        </patternFill>
      </fill>
    </dxf>
    <dxf>
      <font>
        <name val="Arial"/>
        <charset val="1"/>
        <family val="0"/>
        <b val="1"/>
        <color rgb="FF4527A0"/>
        <sz val="9"/>
      </font>
      <fill>
        <patternFill>
          <bgColor rgb="FFD1C4E9"/>
        </patternFill>
      </fill>
    </dxf>
    <dxf>
      <font>
        <name val="Arial"/>
        <charset val="1"/>
        <family val="0"/>
        <b val="1"/>
        <color rgb="FF546E7A"/>
        <sz val="9"/>
      </font>
      <fill>
        <patternFill>
          <bgColor rgb="FFECEFF1"/>
        </patternFill>
      </fill>
    </dxf>
    <dxf>
      <font>
        <name val="Arial"/>
        <charset val="1"/>
        <family val="0"/>
        <b val="1"/>
        <color rgb="FF2E7D32"/>
        <sz val="9"/>
      </font>
      <fill>
        <patternFill>
          <bgColor rgb="FFC8E6C9"/>
        </patternFill>
      </fill>
    </dxf>
    <dxf>
      <font>
        <name val="Arial"/>
        <charset val="1"/>
        <family val="0"/>
        <b val="1"/>
        <color rgb="FFC62828"/>
        <sz val="9"/>
      </font>
      <fill>
        <patternFill>
          <bgColor rgb="FFFFCDD2"/>
        </patternFill>
      </fill>
    </dxf>
    <dxf>
      <fill>
        <patternFill>
          <bgColor rgb="FFD9E2E8"/>
        </patternFill>
      </fill>
    </dxf>
    <dxf>
      <font>
        <name val="Arial"/>
        <charset val="1"/>
        <family val="0"/>
        <b val="1"/>
        <color rgb="FFC62828"/>
        <sz val="9"/>
      </font>
      <fill>
        <patternFill>
          <bgColor rgb="FFFFE0E0"/>
        </patternFill>
      </fill>
    </dxf>
    <dxf>
      <font>
        <name val="Arial"/>
        <charset val="1"/>
        <family val="0"/>
        <b val="1"/>
        <color rgb="FFE65100"/>
        <sz val="10"/>
      </font>
    </dxf>
    <dxf>
      <font>
        <name val="Arial"/>
        <charset val="1"/>
        <family val="0"/>
        <b val="1"/>
        <color rgb="FF0D47A1"/>
        <sz val="10"/>
      </font>
    </dxf>
  </dxfs>
  <colors>
    <indexedColors>
      <rgbColor rgb="FF000000"/>
      <rgbColor rgb="FFFFFFFF"/>
      <rgbColor rgb="FFFF0000"/>
      <rgbColor rgb="FF00FF00"/>
      <rgbColor rgb="FF0000CC"/>
      <rgbColor rgb="FFDCE6EC"/>
      <rgbColor rgb="FFFF00FF"/>
      <rgbColor rgb="FF00FFFF"/>
      <rgbColor rgb="FF800000"/>
      <rgbColor rgb="FF008000"/>
      <rgbColor rgb="FF000080"/>
      <rgbColor rgb="FF808000"/>
      <rgbColor rgb="FF800080"/>
      <rgbColor rgb="FF3D5A6C"/>
      <rgbColor rgb="FFCBD5DC"/>
      <rgbColor rgb="FF878787"/>
      <rgbColor rgb="FFD9D9D9"/>
      <rgbColor rgb="FF9F423F"/>
      <rgbColor rgb="FFFFF8E1"/>
      <rgbColor rgb="FFEFF3F6"/>
      <rgbColor rgb="FF660066"/>
      <rgbColor rgb="FFFF8080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546E7A"/>
      <rgbColor rgb="FF0000FF"/>
      <rgbColor rgb="FF00CCFF"/>
      <rgbColor rgb="FFECEFF1"/>
      <rgbColor rgb="FFC8E6C9"/>
      <rgbColor rgb="FFF9F9F9"/>
      <rgbColor rgb="FFBBDEFB"/>
      <rgbColor rgb="FFD8AAA9"/>
      <rgbColor rgb="FFFFCDD2"/>
      <rgbColor rgb="FFFFE0B2"/>
      <rgbColor rgb="FF4F81BD"/>
      <rgbColor rgb="FF33CCCC"/>
      <rgbColor rgb="FF99CC00"/>
      <rgbColor rgb="FFFFE0E0"/>
      <rgbColor rgb="FFFF9900"/>
      <rgbColor rgb="FFE65100"/>
      <rgbColor rgb="FF5B7382"/>
      <rgbColor rgb="FFD9E2E8"/>
      <rgbColor rgb="FF0D47A1"/>
      <rgbColor rgb="FF2E7D32"/>
      <rgbColor rgb="FF2F4B5C"/>
      <rgbColor rgb="FF34495E"/>
      <rgbColor rgb="FFC62828"/>
      <rgbColor rgb="FFC0504D"/>
      <rgbColor rgb="FF4527A0"/>
      <rgbColor rgb="FF1A25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Horas: contrato vs. planificadas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Resumen!C3</c:f>
              <c:strCache>
                <c:ptCount val="1"/>
                <c:pt idx="0">
                  <c:v>H. contrato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Resumen!$A$4:$A$9</c:f>
              <c:strCache>
                <c:ptCount val="6"/>
                <c:pt idx="0">
                  <c:v>Sofía Bermúdez</c:v>
                </c:pt>
                <c:pt idx="1">
                  <c:v>Iker Montoya</c:v>
                </c:pt>
                <c:pt idx="2">
                  <c:v>Nadia El Amrani</c:v>
                </c:pt>
                <c:pt idx="3">
                  <c:v>Rubén Castaño</c:v>
                </c:pt>
                <c:pt idx="4">
                  <c:v>Marta Quintana</c:v>
                </c:pt>
                <c:pt idx="5">
                  <c:v>Diego Salas</c:v>
                </c:pt>
              </c:strCache>
            </c:strRef>
          </c:cat>
          <c:val>
            <c:numRef>
              <c:f>Resumen!$C$4:$C$9</c:f>
              <c:numCache>
                <c:formatCode>0</c:formatCode>
                <c:ptCount val="6"/>
                <c:pt idx="0">
                  <c:v>160</c:v>
                </c:pt>
                <c:pt idx="1">
                  <c:v>160</c:v>
                </c:pt>
                <c:pt idx="2">
                  <c:v>160</c:v>
                </c:pt>
                <c:pt idx="3">
                  <c:v>152</c:v>
                </c:pt>
                <c:pt idx="4">
                  <c:v>168</c:v>
                </c:pt>
                <c:pt idx="5">
                  <c:v>160</c:v>
                </c:pt>
              </c:numCache>
            </c:numRef>
          </c:val>
        </c:ser>
        <c:ser>
          <c:idx val="1"/>
          <c:order val="1"/>
          <c:tx>
            <c:strRef>
              <c:f>Resumen!D3</c:f>
              <c:strCache>
                <c:ptCount val="1"/>
                <c:pt idx="0">
                  <c:v>H. planificadas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Resumen!$A$4:$A$9</c:f>
              <c:strCache>
                <c:ptCount val="6"/>
                <c:pt idx="0">
                  <c:v>Sofía Bermúdez</c:v>
                </c:pt>
                <c:pt idx="1">
                  <c:v>Iker Montoya</c:v>
                </c:pt>
                <c:pt idx="2">
                  <c:v>Nadia El Amrani</c:v>
                </c:pt>
                <c:pt idx="3">
                  <c:v>Rubén Castaño</c:v>
                </c:pt>
                <c:pt idx="4">
                  <c:v>Marta Quintana</c:v>
                </c:pt>
                <c:pt idx="5">
                  <c:v>Diego Salas</c:v>
                </c:pt>
              </c:strCache>
            </c:strRef>
          </c:cat>
          <c:val>
            <c:numRef>
              <c:f>Resumen!$D$4:$D$9</c:f>
              <c:numCache>
                <c:formatCode>0.0</c:formatCode>
                <c:ptCount val="6"/>
                <c:pt idx="0">
                  <c:v>168</c:v>
                </c:pt>
                <c:pt idx="1">
                  <c:v>168</c:v>
                </c:pt>
                <c:pt idx="2">
                  <c:v>152</c:v>
                </c:pt>
                <c:pt idx="3">
                  <c:v>160</c:v>
                </c:pt>
                <c:pt idx="4">
                  <c:v>160</c:v>
                </c:pt>
                <c:pt idx="5">
                  <c:v>136</c:v>
                </c:pt>
              </c:numCache>
            </c:numRef>
          </c:val>
        </c:ser>
        <c:gapWidth val="60"/>
        <c:overlap val="0"/>
        <c:axId val="23071405"/>
        <c:axId val="49908159"/>
      </c:barChart>
      <c:catAx>
        <c:axId val="2307140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9908159"/>
        <c:crosses val="autoZero"/>
        <c:auto val="1"/>
        <c:lblAlgn val="ctr"/>
        <c:lblOffset val="100"/>
        <c:noMultiLvlLbl val="0"/>
      </c:catAx>
      <c:valAx>
        <c:axId val="4990815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Horas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307140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Distribución de turnos por persona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Resumen!F3</c:f>
              <c:strCache>
                <c:ptCount val="1"/>
                <c:pt idx="0">
                  <c:v>Mañanas</c:v>
                </c:pt>
              </c:strCache>
            </c:strRef>
          </c:tx>
          <c:spPr>
            <a:solidFill>
              <a:srgbClr val="9f423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Resumen!$A$4:$A$9</c:f>
              <c:strCache>
                <c:ptCount val="6"/>
                <c:pt idx="0">
                  <c:v>Sofía Bermúdez</c:v>
                </c:pt>
                <c:pt idx="1">
                  <c:v>Iker Montoya</c:v>
                </c:pt>
                <c:pt idx="2">
                  <c:v>Nadia El Amrani</c:v>
                </c:pt>
                <c:pt idx="3">
                  <c:v>Rubén Castaño</c:v>
                </c:pt>
                <c:pt idx="4">
                  <c:v>Marta Quintana</c:v>
                </c:pt>
                <c:pt idx="5">
                  <c:v>Diego Salas</c:v>
                </c:pt>
              </c:strCache>
            </c:strRef>
          </c:cat>
          <c:val>
            <c:numRef>
              <c:f>Resumen!$F$4:$F$9</c:f>
              <c:numCache>
                <c:formatCode>0</c:formatCode>
                <c:ptCount val="6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</c:ser>
        <c:ser>
          <c:idx val="1"/>
          <c:order val="1"/>
          <c:tx>
            <c:strRef>
              <c:f>Resumen!G3</c:f>
              <c:strCache>
                <c:ptCount val="1"/>
                <c:pt idx="0">
                  <c:v>Tardes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Resumen!$A$4:$A$9</c:f>
              <c:strCache>
                <c:ptCount val="6"/>
                <c:pt idx="0">
                  <c:v>Sofía Bermúdez</c:v>
                </c:pt>
                <c:pt idx="1">
                  <c:v>Iker Montoya</c:v>
                </c:pt>
                <c:pt idx="2">
                  <c:v>Nadia El Amrani</c:v>
                </c:pt>
                <c:pt idx="3">
                  <c:v>Rubén Castaño</c:v>
                </c:pt>
                <c:pt idx="4">
                  <c:v>Marta Quintana</c:v>
                </c:pt>
                <c:pt idx="5">
                  <c:v>Diego Salas</c:v>
                </c:pt>
              </c:strCache>
            </c:strRef>
          </c:cat>
          <c:val>
            <c:numRef>
              <c:f>Resumen!$G$4:$G$9</c:f>
              <c:numCache>
                <c:formatCode>0</c:formatCode>
                <c:ptCount val="6"/>
                <c:pt idx="0">
                  <c:v>10</c:v>
                </c:pt>
                <c:pt idx="1">
                  <c:v>10</c:v>
                </c:pt>
                <c:pt idx="2">
                  <c:v>9</c:v>
                </c:pt>
                <c:pt idx="3">
                  <c:v>10</c:v>
                </c:pt>
                <c:pt idx="4">
                  <c:v>10</c:v>
                </c:pt>
                <c:pt idx="5">
                  <c:v>9</c:v>
                </c:pt>
              </c:numCache>
            </c:numRef>
          </c:val>
        </c:ser>
        <c:ser>
          <c:idx val="2"/>
          <c:order val="2"/>
          <c:tx>
            <c:strRef>
              <c:f>Resumen!H3</c:f>
              <c:strCache>
                <c:ptCount val="1"/>
                <c:pt idx="0">
                  <c:v>Noches</c:v>
                </c:pt>
              </c:strCache>
            </c:strRef>
          </c:tx>
          <c:spPr>
            <a:solidFill>
              <a:srgbClr val="d8aaa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Resumen!$A$4:$A$9</c:f>
              <c:strCache>
                <c:ptCount val="6"/>
                <c:pt idx="0">
                  <c:v>Sofía Bermúdez</c:v>
                </c:pt>
                <c:pt idx="1">
                  <c:v>Iker Montoya</c:v>
                </c:pt>
                <c:pt idx="2">
                  <c:v>Nadia El Amrani</c:v>
                </c:pt>
                <c:pt idx="3">
                  <c:v>Rubén Castaño</c:v>
                </c:pt>
                <c:pt idx="4">
                  <c:v>Marta Quintana</c:v>
                </c:pt>
                <c:pt idx="5">
                  <c:v>Diego Salas</c:v>
                </c:pt>
              </c:strCache>
            </c:strRef>
          </c:cat>
          <c:val>
            <c:numRef>
              <c:f>Resumen!$H$4:$H$9</c:f>
              <c:numCache>
                <c:formatCode>0</c:formatCode>
                <c:ptCount val="6"/>
                <c:pt idx="0">
                  <c:v>5</c:v>
                </c:pt>
                <c:pt idx="1">
                  <c:v>6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</c:ser>
        <c:gapWidth val="150"/>
        <c:overlap val="100"/>
        <c:axId val="72108071"/>
        <c:axId val="62232955"/>
      </c:barChart>
      <c:catAx>
        <c:axId val="72108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2232955"/>
        <c:crosses val="autoZero"/>
        <c:auto val="1"/>
        <c:lblAlgn val="ctr"/>
        <c:lblOffset val="100"/>
        <c:noMultiLvlLbl val="0"/>
      </c:catAx>
      <c:valAx>
        <c:axId val="6223295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Nº de turnos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210807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12</xdr:row>
      <xdr:rowOff>0</xdr:rowOff>
    </xdr:from>
    <xdr:to>
      <xdr:col>5</xdr:col>
      <xdr:colOff>614160</xdr:colOff>
      <xdr:row>26</xdr:row>
      <xdr:rowOff>32400</xdr:rowOff>
    </xdr:to>
    <xdr:graphicFrame>
      <xdr:nvGraphicFramePr>
        <xdr:cNvPr id="0" name="Chart 1"/>
        <xdr:cNvGraphicFramePr/>
      </xdr:nvGraphicFramePr>
      <xdr:xfrm>
        <a:off x="0" y="2809800"/>
        <a:ext cx="575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28</xdr:row>
      <xdr:rowOff>0</xdr:rowOff>
    </xdr:from>
    <xdr:to>
      <xdr:col>5</xdr:col>
      <xdr:colOff>614160</xdr:colOff>
      <xdr:row>42</xdr:row>
      <xdr:rowOff>32760</xdr:rowOff>
    </xdr:to>
    <xdr:graphicFrame>
      <xdr:nvGraphicFramePr>
        <xdr:cNvPr id="1" name="Chart 2"/>
        <xdr:cNvGraphicFramePr/>
      </xdr:nvGraphicFramePr>
      <xdr:xfrm>
        <a:off x="0" y="5857920"/>
        <a:ext cx="575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F4B5C"/>
    <pageSetUpPr fitToPage="true"/>
  </sheetPr>
  <dimension ref="A1:AK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5"/>
    <col collapsed="false" customWidth="true" hidden="false" outlineLevel="0" max="33" min="3" style="0" width="3.7"/>
    <col collapsed="false" customWidth="true" hidden="false" outlineLevel="0" max="37" min="34" style="0" width="7.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customFormat="false" ht="18" hidden="false" customHeight="true" outlineLevel="0" collapsed="false">
      <c r="A2" s="2" t="str">
        <f aca="false">Ajustes!$B$5&amp;"      |      "&amp;CHOOSE(Ajustes!$B$6,"Enero","Febrero","Marzo","Abril","Mayo","Junio","Julio","Agosto","Septiembre","Octubre","Noviembre","Diciembre")&amp;" "&amp;Ajustes!$B$7&amp;"      |      Responsable: "&amp;Ajustes!$B$8</f>
        <v>Vento Energía S.L.      |      Septiembre 2026      |      Responsable: Elena Sardá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customFormat="false" ht="16.5" hidden="false" customHeight="true" outlineLevel="0" collapsed="false">
      <c r="A3" s="3" t="s">
        <v>1</v>
      </c>
      <c r="C3" s="4" t="s">
        <v>2</v>
      </c>
      <c r="D3" s="5" t="s">
        <v>3</v>
      </c>
      <c r="E3" s="5"/>
      <c r="F3" s="5"/>
      <c r="G3" s="6" t="s">
        <v>4</v>
      </c>
      <c r="H3" s="5" t="s">
        <v>5</v>
      </c>
      <c r="I3" s="5"/>
      <c r="J3" s="5"/>
      <c r="K3" s="7" t="s">
        <v>6</v>
      </c>
      <c r="L3" s="5" t="s">
        <v>7</v>
      </c>
      <c r="M3" s="5"/>
      <c r="N3" s="5"/>
      <c r="O3" s="8" t="s">
        <v>8</v>
      </c>
      <c r="P3" s="5" t="s">
        <v>9</v>
      </c>
      <c r="Q3" s="5"/>
      <c r="R3" s="5"/>
      <c r="S3" s="9" t="s">
        <v>10</v>
      </c>
      <c r="T3" s="5" t="s">
        <v>11</v>
      </c>
      <c r="U3" s="5"/>
      <c r="V3" s="5"/>
      <c r="W3" s="10" t="s">
        <v>12</v>
      </c>
      <c r="X3" s="5" t="s">
        <v>13</v>
      </c>
      <c r="Y3" s="5"/>
      <c r="Z3" s="5"/>
    </row>
    <row r="4" customFormat="false" ht="15" hidden="true" customHeight="false" outlineLevel="0" collapsed="false">
      <c r="C4" s="11" t="n">
        <f aca="false">IF(MONTH(DATE(Ajustes!$B$7,Ajustes!$B$6,1))=Ajustes!$B$6,DATE(Ajustes!$B$7,Ajustes!$B$6,1),"")</f>
        <v>46266</v>
      </c>
      <c r="D4" s="11" t="n">
        <f aca="false">IF(MONTH(DATE(Ajustes!$B$7,Ajustes!$B$6,2))=Ajustes!$B$6,DATE(Ajustes!$B$7,Ajustes!$B$6,2),"")</f>
        <v>46267</v>
      </c>
      <c r="E4" s="11" t="n">
        <f aca="false">IF(MONTH(DATE(Ajustes!$B$7,Ajustes!$B$6,3))=Ajustes!$B$6,DATE(Ajustes!$B$7,Ajustes!$B$6,3),"")</f>
        <v>46268</v>
      </c>
      <c r="F4" s="11" t="n">
        <f aca="false">IF(MONTH(DATE(Ajustes!$B$7,Ajustes!$B$6,4))=Ajustes!$B$6,DATE(Ajustes!$B$7,Ajustes!$B$6,4),"")</f>
        <v>46269</v>
      </c>
      <c r="G4" s="11" t="n">
        <f aca="false">IF(MONTH(DATE(Ajustes!$B$7,Ajustes!$B$6,5))=Ajustes!$B$6,DATE(Ajustes!$B$7,Ajustes!$B$6,5),"")</f>
        <v>46270</v>
      </c>
      <c r="H4" s="11" t="n">
        <f aca="false">IF(MONTH(DATE(Ajustes!$B$7,Ajustes!$B$6,6))=Ajustes!$B$6,DATE(Ajustes!$B$7,Ajustes!$B$6,6),"")</f>
        <v>46271</v>
      </c>
      <c r="I4" s="11" t="n">
        <f aca="false">IF(MONTH(DATE(Ajustes!$B$7,Ajustes!$B$6,7))=Ajustes!$B$6,DATE(Ajustes!$B$7,Ajustes!$B$6,7),"")</f>
        <v>46272</v>
      </c>
      <c r="J4" s="11" t="n">
        <f aca="false">IF(MONTH(DATE(Ajustes!$B$7,Ajustes!$B$6,8))=Ajustes!$B$6,DATE(Ajustes!$B$7,Ajustes!$B$6,8),"")</f>
        <v>46273</v>
      </c>
      <c r="K4" s="11" t="n">
        <f aca="false">IF(MONTH(DATE(Ajustes!$B$7,Ajustes!$B$6,9))=Ajustes!$B$6,DATE(Ajustes!$B$7,Ajustes!$B$6,9),"")</f>
        <v>46274</v>
      </c>
      <c r="L4" s="11" t="n">
        <f aca="false">IF(MONTH(DATE(Ajustes!$B$7,Ajustes!$B$6,10))=Ajustes!$B$6,DATE(Ajustes!$B$7,Ajustes!$B$6,10),"")</f>
        <v>46275</v>
      </c>
      <c r="M4" s="11" t="n">
        <f aca="false">IF(MONTH(DATE(Ajustes!$B$7,Ajustes!$B$6,11))=Ajustes!$B$6,DATE(Ajustes!$B$7,Ajustes!$B$6,11),"")</f>
        <v>46276</v>
      </c>
      <c r="N4" s="11" t="n">
        <f aca="false">IF(MONTH(DATE(Ajustes!$B$7,Ajustes!$B$6,12))=Ajustes!$B$6,DATE(Ajustes!$B$7,Ajustes!$B$6,12),"")</f>
        <v>46277</v>
      </c>
      <c r="O4" s="11" t="n">
        <f aca="false">IF(MONTH(DATE(Ajustes!$B$7,Ajustes!$B$6,13))=Ajustes!$B$6,DATE(Ajustes!$B$7,Ajustes!$B$6,13),"")</f>
        <v>46278</v>
      </c>
      <c r="P4" s="11" t="n">
        <f aca="false">IF(MONTH(DATE(Ajustes!$B$7,Ajustes!$B$6,14))=Ajustes!$B$6,DATE(Ajustes!$B$7,Ajustes!$B$6,14),"")</f>
        <v>46279</v>
      </c>
      <c r="Q4" s="11" t="n">
        <f aca="false">IF(MONTH(DATE(Ajustes!$B$7,Ajustes!$B$6,15))=Ajustes!$B$6,DATE(Ajustes!$B$7,Ajustes!$B$6,15),"")</f>
        <v>46280</v>
      </c>
      <c r="R4" s="11" t="n">
        <f aca="false">IF(MONTH(DATE(Ajustes!$B$7,Ajustes!$B$6,16))=Ajustes!$B$6,DATE(Ajustes!$B$7,Ajustes!$B$6,16),"")</f>
        <v>46281</v>
      </c>
      <c r="S4" s="11" t="n">
        <f aca="false">IF(MONTH(DATE(Ajustes!$B$7,Ajustes!$B$6,17))=Ajustes!$B$6,DATE(Ajustes!$B$7,Ajustes!$B$6,17),"")</f>
        <v>46282</v>
      </c>
      <c r="T4" s="11" t="n">
        <f aca="false">IF(MONTH(DATE(Ajustes!$B$7,Ajustes!$B$6,18))=Ajustes!$B$6,DATE(Ajustes!$B$7,Ajustes!$B$6,18),"")</f>
        <v>46283</v>
      </c>
      <c r="U4" s="11" t="n">
        <f aca="false">IF(MONTH(DATE(Ajustes!$B$7,Ajustes!$B$6,19))=Ajustes!$B$6,DATE(Ajustes!$B$7,Ajustes!$B$6,19),"")</f>
        <v>46284</v>
      </c>
      <c r="V4" s="11" t="n">
        <f aca="false">IF(MONTH(DATE(Ajustes!$B$7,Ajustes!$B$6,20))=Ajustes!$B$6,DATE(Ajustes!$B$7,Ajustes!$B$6,20),"")</f>
        <v>46285</v>
      </c>
      <c r="W4" s="11" t="n">
        <f aca="false">IF(MONTH(DATE(Ajustes!$B$7,Ajustes!$B$6,21))=Ajustes!$B$6,DATE(Ajustes!$B$7,Ajustes!$B$6,21),"")</f>
        <v>46286</v>
      </c>
      <c r="X4" s="11" t="n">
        <f aca="false">IF(MONTH(DATE(Ajustes!$B$7,Ajustes!$B$6,22))=Ajustes!$B$6,DATE(Ajustes!$B$7,Ajustes!$B$6,22),"")</f>
        <v>46287</v>
      </c>
      <c r="Y4" s="11" t="n">
        <f aca="false">IF(MONTH(DATE(Ajustes!$B$7,Ajustes!$B$6,23))=Ajustes!$B$6,DATE(Ajustes!$B$7,Ajustes!$B$6,23),"")</f>
        <v>46288</v>
      </c>
      <c r="Z4" s="11" t="n">
        <f aca="false">IF(MONTH(DATE(Ajustes!$B$7,Ajustes!$B$6,24))=Ajustes!$B$6,DATE(Ajustes!$B$7,Ajustes!$B$6,24),"")</f>
        <v>46289</v>
      </c>
      <c r="AA4" s="11" t="n">
        <f aca="false">IF(MONTH(DATE(Ajustes!$B$7,Ajustes!$B$6,25))=Ajustes!$B$6,DATE(Ajustes!$B$7,Ajustes!$B$6,25),"")</f>
        <v>46290</v>
      </c>
      <c r="AB4" s="11" t="n">
        <f aca="false">IF(MONTH(DATE(Ajustes!$B$7,Ajustes!$B$6,26))=Ajustes!$B$6,DATE(Ajustes!$B$7,Ajustes!$B$6,26),"")</f>
        <v>46291</v>
      </c>
      <c r="AC4" s="11" t="n">
        <f aca="false">IF(MONTH(DATE(Ajustes!$B$7,Ajustes!$B$6,27))=Ajustes!$B$6,DATE(Ajustes!$B$7,Ajustes!$B$6,27),"")</f>
        <v>46292</v>
      </c>
      <c r="AD4" s="11" t="n">
        <f aca="false">IF(MONTH(DATE(Ajustes!$B$7,Ajustes!$B$6,28))=Ajustes!$B$6,DATE(Ajustes!$B$7,Ajustes!$B$6,28),"")</f>
        <v>46293</v>
      </c>
      <c r="AE4" s="11" t="n">
        <f aca="false">IF(MONTH(DATE(Ajustes!$B$7,Ajustes!$B$6,29))=Ajustes!$B$6,DATE(Ajustes!$B$7,Ajustes!$B$6,29),"")</f>
        <v>46294</v>
      </c>
      <c r="AF4" s="11" t="n">
        <f aca="false">IF(MONTH(DATE(Ajustes!$B$7,Ajustes!$B$6,30))=Ajustes!$B$6,DATE(Ajustes!$B$7,Ajustes!$B$6,30),"")</f>
        <v>46295</v>
      </c>
      <c r="AG4" s="11" t="str">
        <f aca="false">IF(MONTH(DATE(Ajustes!$B$7,Ajustes!$B$6,31))=Ajustes!$B$6,DATE(Ajustes!$B$7,Ajustes!$B$6,31),"")</f>
        <v/>
      </c>
    </row>
    <row r="5" customFormat="false" ht="15.75" hidden="false" customHeight="true" outlineLevel="0" collapsed="false">
      <c r="A5" s="12" t="s">
        <v>14</v>
      </c>
      <c r="B5" s="12" t="s">
        <v>15</v>
      </c>
      <c r="C5" s="13" t="n">
        <f aca="false">IF(ISNUMBER(C4),DAY(C4),"")</f>
        <v>1</v>
      </c>
      <c r="D5" s="13" t="n">
        <f aca="false">IF(ISNUMBER(D4),DAY(D4),"")</f>
        <v>2</v>
      </c>
      <c r="E5" s="13" t="n">
        <f aca="false">IF(ISNUMBER(E4),DAY(E4),"")</f>
        <v>3</v>
      </c>
      <c r="F5" s="13" t="n">
        <f aca="false">IF(ISNUMBER(F4),DAY(F4),"")</f>
        <v>4</v>
      </c>
      <c r="G5" s="13" t="n">
        <f aca="false">IF(ISNUMBER(G4),DAY(G4),"")</f>
        <v>5</v>
      </c>
      <c r="H5" s="13" t="n">
        <f aca="false">IF(ISNUMBER(H4),DAY(H4),"")</f>
        <v>6</v>
      </c>
      <c r="I5" s="13" t="n">
        <f aca="false">IF(ISNUMBER(I4),DAY(I4),"")</f>
        <v>7</v>
      </c>
      <c r="J5" s="13" t="n">
        <f aca="false">IF(ISNUMBER(J4),DAY(J4),"")</f>
        <v>8</v>
      </c>
      <c r="K5" s="13" t="n">
        <f aca="false">IF(ISNUMBER(K4),DAY(K4),"")</f>
        <v>9</v>
      </c>
      <c r="L5" s="13" t="n">
        <f aca="false">IF(ISNUMBER(L4),DAY(L4),"")</f>
        <v>10</v>
      </c>
      <c r="M5" s="13" t="n">
        <f aca="false">IF(ISNUMBER(M4),DAY(M4),"")</f>
        <v>11</v>
      </c>
      <c r="N5" s="13" t="n">
        <f aca="false">IF(ISNUMBER(N4),DAY(N4),"")</f>
        <v>12</v>
      </c>
      <c r="O5" s="13" t="n">
        <f aca="false">IF(ISNUMBER(O4),DAY(O4),"")</f>
        <v>13</v>
      </c>
      <c r="P5" s="13" t="n">
        <f aca="false">IF(ISNUMBER(P4),DAY(P4),"")</f>
        <v>14</v>
      </c>
      <c r="Q5" s="13" t="n">
        <f aca="false">IF(ISNUMBER(Q4),DAY(Q4),"")</f>
        <v>15</v>
      </c>
      <c r="R5" s="13" t="n">
        <f aca="false">IF(ISNUMBER(R4),DAY(R4),"")</f>
        <v>16</v>
      </c>
      <c r="S5" s="13" t="n">
        <f aca="false">IF(ISNUMBER(S4),DAY(S4),"")</f>
        <v>17</v>
      </c>
      <c r="T5" s="13" t="n">
        <f aca="false">IF(ISNUMBER(T4),DAY(T4),"")</f>
        <v>18</v>
      </c>
      <c r="U5" s="13" t="n">
        <f aca="false">IF(ISNUMBER(U4),DAY(U4),"")</f>
        <v>19</v>
      </c>
      <c r="V5" s="13" t="n">
        <f aca="false">IF(ISNUMBER(V4),DAY(V4),"")</f>
        <v>20</v>
      </c>
      <c r="W5" s="13" t="n">
        <f aca="false">IF(ISNUMBER(W4),DAY(W4),"")</f>
        <v>21</v>
      </c>
      <c r="X5" s="13" t="n">
        <f aca="false">IF(ISNUMBER(X4),DAY(X4),"")</f>
        <v>22</v>
      </c>
      <c r="Y5" s="13" t="n">
        <f aca="false">IF(ISNUMBER(Y4),DAY(Y4),"")</f>
        <v>23</v>
      </c>
      <c r="Z5" s="13" t="n">
        <f aca="false">IF(ISNUMBER(Z4),DAY(Z4),"")</f>
        <v>24</v>
      </c>
      <c r="AA5" s="13" t="n">
        <f aca="false">IF(ISNUMBER(AA4),DAY(AA4),"")</f>
        <v>25</v>
      </c>
      <c r="AB5" s="13" t="n">
        <f aca="false">IF(ISNUMBER(AB4),DAY(AB4),"")</f>
        <v>26</v>
      </c>
      <c r="AC5" s="13" t="n">
        <f aca="false">IF(ISNUMBER(AC4),DAY(AC4),"")</f>
        <v>27</v>
      </c>
      <c r="AD5" s="13" t="n">
        <f aca="false">IF(ISNUMBER(AD4),DAY(AD4),"")</f>
        <v>28</v>
      </c>
      <c r="AE5" s="13" t="n">
        <f aca="false">IF(ISNUMBER(AE4),DAY(AE4),"")</f>
        <v>29</v>
      </c>
      <c r="AF5" s="13" t="n">
        <f aca="false">IF(ISNUMBER(AF4),DAY(AF4),"")</f>
        <v>30</v>
      </c>
      <c r="AG5" s="13" t="str">
        <f aca="false">IF(ISNUMBER(AG4),DAY(AG4),"")</f>
        <v/>
      </c>
      <c r="AH5" s="14" t="s">
        <v>16</v>
      </c>
      <c r="AI5" s="14" t="s">
        <v>17</v>
      </c>
      <c r="AJ5" s="14" t="s">
        <v>18</v>
      </c>
      <c r="AK5" s="14" t="s">
        <v>19</v>
      </c>
    </row>
    <row r="6" customFormat="false" ht="13.5" hidden="false" customHeight="true" outlineLevel="0" collapsed="false">
      <c r="A6" s="12"/>
      <c r="B6" s="12"/>
      <c r="C6" s="15" t="str">
        <f aca="false">IF(ISNUMBER(C4),CHOOSE(WEEKDAY(C4,2),"L","M","X","J","V","S","D"),"")</f>
        <v>M</v>
      </c>
      <c r="D6" s="15" t="str">
        <f aca="false">IF(ISNUMBER(D4),CHOOSE(WEEKDAY(D4,2),"L","M","X","J","V","S","D"),"")</f>
        <v>X</v>
      </c>
      <c r="E6" s="15" t="str">
        <f aca="false">IF(ISNUMBER(E4),CHOOSE(WEEKDAY(E4,2),"L","M","X","J","V","S","D"),"")</f>
        <v>J</v>
      </c>
      <c r="F6" s="15" t="str">
        <f aca="false">IF(ISNUMBER(F4),CHOOSE(WEEKDAY(F4,2),"L","M","X","J","V","S","D"),"")</f>
        <v>V</v>
      </c>
      <c r="G6" s="15" t="str">
        <f aca="false">IF(ISNUMBER(G4),CHOOSE(WEEKDAY(G4,2),"L","M","X","J","V","S","D"),"")</f>
        <v>S</v>
      </c>
      <c r="H6" s="15" t="str">
        <f aca="false">IF(ISNUMBER(H4),CHOOSE(WEEKDAY(H4,2),"L","M","X","J","V","S","D"),"")</f>
        <v>D</v>
      </c>
      <c r="I6" s="15" t="str">
        <f aca="false">IF(ISNUMBER(I4),CHOOSE(WEEKDAY(I4,2),"L","M","X","J","V","S","D"),"")</f>
        <v>L</v>
      </c>
      <c r="J6" s="15" t="str">
        <f aca="false">IF(ISNUMBER(J4),CHOOSE(WEEKDAY(J4,2),"L","M","X","J","V","S","D"),"")</f>
        <v>M</v>
      </c>
      <c r="K6" s="15" t="str">
        <f aca="false">IF(ISNUMBER(K4),CHOOSE(WEEKDAY(K4,2),"L","M","X","J","V","S","D"),"")</f>
        <v>X</v>
      </c>
      <c r="L6" s="15" t="str">
        <f aca="false">IF(ISNUMBER(L4),CHOOSE(WEEKDAY(L4,2),"L","M","X","J","V","S","D"),"")</f>
        <v>J</v>
      </c>
      <c r="M6" s="15" t="str">
        <f aca="false">IF(ISNUMBER(M4),CHOOSE(WEEKDAY(M4,2),"L","M","X","J","V","S","D"),"")</f>
        <v>V</v>
      </c>
      <c r="N6" s="15" t="str">
        <f aca="false">IF(ISNUMBER(N4),CHOOSE(WEEKDAY(N4,2),"L","M","X","J","V","S","D"),"")</f>
        <v>S</v>
      </c>
      <c r="O6" s="15" t="str">
        <f aca="false">IF(ISNUMBER(O4),CHOOSE(WEEKDAY(O4,2),"L","M","X","J","V","S","D"),"")</f>
        <v>D</v>
      </c>
      <c r="P6" s="15" t="str">
        <f aca="false">IF(ISNUMBER(P4),CHOOSE(WEEKDAY(P4,2),"L","M","X","J","V","S","D"),"")</f>
        <v>L</v>
      </c>
      <c r="Q6" s="15" t="str">
        <f aca="false">IF(ISNUMBER(Q4),CHOOSE(WEEKDAY(Q4,2),"L","M","X","J","V","S","D"),"")</f>
        <v>M</v>
      </c>
      <c r="R6" s="15" t="str">
        <f aca="false">IF(ISNUMBER(R4),CHOOSE(WEEKDAY(R4,2),"L","M","X","J","V","S","D"),"")</f>
        <v>X</v>
      </c>
      <c r="S6" s="15" t="str">
        <f aca="false">IF(ISNUMBER(S4),CHOOSE(WEEKDAY(S4,2),"L","M","X","J","V","S","D"),"")</f>
        <v>J</v>
      </c>
      <c r="T6" s="15" t="str">
        <f aca="false">IF(ISNUMBER(T4),CHOOSE(WEEKDAY(T4,2),"L","M","X","J","V","S","D"),"")</f>
        <v>V</v>
      </c>
      <c r="U6" s="15" t="str">
        <f aca="false">IF(ISNUMBER(U4),CHOOSE(WEEKDAY(U4,2),"L","M","X","J","V","S","D"),"")</f>
        <v>S</v>
      </c>
      <c r="V6" s="15" t="str">
        <f aca="false">IF(ISNUMBER(V4),CHOOSE(WEEKDAY(V4,2),"L","M","X","J","V","S","D"),"")</f>
        <v>D</v>
      </c>
      <c r="W6" s="15" t="str">
        <f aca="false">IF(ISNUMBER(W4),CHOOSE(WEEKDAY(W4,2),"L","M","X","J","V","S","D"),"")</f>
        <v>L</v>
      </c>
      <c r="X6" s="15" t="str">
        <f aca="false">IF(ISNUMBER(X4),CHOOSE(WEEKDAY(X4,2),"L","M","X","J","V","S","D"),"")</f>
        <v>M</v>
      </c>
      <c r="Y6" s="15" t="str">
        <f aca="false">IF(ISNUMBER(Y4),CHOOSE(WEEKDAY(Y4,2),"L","M","X","J","V","S","D"),"")</f>
        <v>X</v>
      </c>
      <c r="Z6" s="15" t="str">
        <f aca="false">IF(ISNUMBER(Z4),CHOOSE(WEEKDAY(Z4,2),"L","M","X","J","V","S","D"),"")</f>
        <v>J</v>
      </c>
      <c r="AA6" s="15" t="str">
        <f aca="false">IF(ISNUMBER(AA4),CHOOSE(WEEKDAY(AA4,2),"L","M","X","J","V","S","D"),"")</f>
        <v>V</v>
      </c>
      <c r="AB6" s="15" t="str">
        <f aca="false">IF(ISNUMBER(AB4),CHOOSE(WEEKDAY(AB4,2),"L","M","X","J","V","S","D"),"")</f>
        <v>S</v>
      </c>
      <c r="AC6" s="15" t="str">
        <f aca="false">IF(ISNUMBER(AC4),CHOOSE(WEEKDAY(AC4,2),"L","M","X","J","V","S","D"),"")</f>
        <v>D</v>
      </c>
      <c r="AD6" s="15" t="str">
        <f aca="false">IF(ISNUMBER(AD4),CHOOSE(WEEKDAY(AD4,2),"L","M","X","J","V","S","D"),"")</f>
        <v>L</v>
      </c>
      <c r="AE6" s="15" t="str">
        <f aca="false">IF(ISNUMBER(AE4),CHOOSE(WEEKDAY(AE4,2),"L","M","X","J","V","S","D"),"")</f>
        <v>M</v>
      </c>
      <c r="AF6" s="15" t="str">
        <f aca="false">IF(ISNUMBER(AF4),CHOOSE(WEEKDAY(AF4,2),"L","M","X","J","V","S","D"),"")</f>
        <v>X</v>
      </c>
      <c r="AG6" s="15" t="str">
        <f aca="false">IF(ISNUMBER(AG4),CHOOSE(WEEKDAY(AG4,2),"L","M","X","J","V","S","D"),"")</f>
        <v/>
      </c>
      <c r="AH6" s="14"/>
      <c r="AI6" s="14"/>
      <c r="AJ6" s="14"/>
      <c r="AK6" s="14"/>
    </row>
    <row r="7" customFormat="false" ht="18" hidden="false" customHeight="true" outlineLevel="0" collapsed="false">
      <c r="A7" s="16" t="str">
        <f aca="false">Ajustes!$A$22</f>
        <v>Sofía Bermúdez</v>
      </c>
      <c r="B7" s="17" t="str">
        <f aca="false">Ajustes!$B$22</f>
        <v>Coordinadora</v>
      </c>
      <c r="C7" s="18" t="s">
        <v>2</v>
      </c>
      <c r="D7" s="18" t="s">
        <v>4</v>
      </c>
      <c r="E7" s="18" t="s">
        <v>6</v>
      </c>
      <c r="F7" s="18" t="s">
        <v>8</v>
      </c>
      <c r="G7" s="18" t="s">
        <v>4</v>
      </c>
      <c r="H7" s="18" t="s">
        <v>8</v>
      </c>
      <c r="I7" s="18" t="s">
        <v>2</v>
      </c>
      <c r="J7" s="18" t="s">
        <v>4</v>
      </c>
      <c r="K7" s="18" t="s">
        <v>6</v>
      </c>
      <c r="L7" s="18" t="s">
        <v>8</v>
      </c>
      <c r="M7" s="18" t="s">
        <v>4</v>
      </c>
      <c r="N7" s="18" t="s">
        <v>2</v>
      </c>
      <c r="O7" s="18" t="s">
        <v>2</v>
      </c>
      <c r="P7" s="18" t="s">
        <v>4</v>
      </c>
      <c r="Q7" s="18" t="s">
        <v>6</v>
      </c>
      <c r="R7" s="18" t="s">
        <v>8</v>
      </c>
      <c r="S7" s="18" t="s">
        <v>4</v>
      </c>
      <c r="T7" s="18" t="s">
        <v>8</v>
      </c>
      <c r="U7" s="18" t="s">
        <v>2</v>
      </c>
      <c r="V7" s="18" t="s">
        <v>4</v>
      </c>
      <c r="W7" s="18" t="s">
        <v>6</v>
      </c>
      <c r="X7" s="18" t="s">
        <v>8</v>
      </c>
      <c r="Y7" s="18" t="s">
        <v>4</v>
      </c>
      <c r="Z7" s="18" t="s">
        <v>8</v>
      </c>
      <c r="AA7" s="18" t="s">
        <v>2</v>
      </c>
      <c r="AB7" s="18" t="s">
        <v>4</v>
      </c>
      <c r="AC7" s="18" t="s">
        <v>6</v>
      </c>
      <c r="AD7" s="18" t="s">
        <v>8</v>
      </c>
      <c r="AE7" s="18" t="s">
        <v>4</v>
      </c>
      <c r="AF7" s="18" t="s">
        <v>8</v>
      </c>
      <c r="AG7" s="19"/>
      <c r="AH7" s="20" t="n">
        <f aca="false">SUMPRODUCT(COUNTIF(C7:AG7,Ajustes!$A$13:$A$18),Ajustes!$D$13:$D$18)</f>
        <v>168</v>
      </c>
      <c r="AI7" s="21" t="n">
        <f aca="false">COUNTIF(C7:AG7,"M")+COUNTIF(C7:AG7,"T")+COUNTIF(C7:AG7,"N")</f>
        <v>21</v>
      </c>
      <c r="AJ7" s="21" t="n">
        <f aca="false">COUNTIF(C7:AG7,"N")</f>
        <v>5</v>
      </c>
      <c r="AK7" s="21" t="n">
        <f aca="false">COUNTIF(C7:AG7,"L")</f>
        <v>9</v>
      </c>
    </row>
    <row r="8" customFormat="false" ht="18" hidden="false" customHeight="true" outlineLevel="0" collapsed="false">
      <c r="A8" s="16" t="str">
        <f aca="false">Ajustes!$A$23</f>
        <v>Iker Montoya</v>
      </c>
      <c r="B8" s="17" t="str">
        <f aca="false">Ajustes!$B$23</f>
        <v>Operador</v>
      </c>
      <c r="C8" s="18" t="s">
        <v>8</v>
      </c>
      <c r="D8" s="18" t="s">
        <v>2</v>
      </c>
      <c r="E8" s="18" t="s">
        <v>4</v>
      </c>
      <c r="F8" s="18" t="s">
        <v>6</v>
      </c>
      <c r="G8" s="18" t="s">
        <v>8</v>
      </c>
      <c r="H8" s="18" t="s">
        <v>4</v>
      </c>
      <c r="I8" s="18" t="s">
        <v>8</v>
      </c>
      <c r="J8" s="18" t="s">
        <v>2</v>
      </c>
      <c r="K8" s="18" t="s">
        <v>4</v>
      </c>
      <c r="L8" s="18" t="s">
        <v>6</v>
      </c>
      <c r="M8" s="18" t="s">
        <v>8</v>
      </c>
      <c r="N8" s="18" t="s">
        <v>4</v>
      </c>
      <c r="O8" s="18" t="s">
        <v>8</v>
      </c>
      <c r="P8" s="18" t="s">
        <v>2</v>
      </c>
      <c r="Q8" s="18" t="s">
        <v>4</v>
      </c>
      <c r="R8" s="18" t="s">
        <v>6</v>
      </c>
      <c r="S8" s="18" t="s">
        <v>8</v>
      </c>
      <c r="T8" s="18" t="s">
        <v>4</v>
      </c>
      <c r="U8" s="18" t="s">
        <v>8</v>
      </c>
      <c r="V8" s="18" t="s">
        <v>2</v>
      </c>
      <c r="W8" s="18" t="s">
        <v>4</v>
      </c>
      <c r="X8" s="18" t="s">
        <v>6</v>
      </c>
      <c r="Y8" s="18" t="s">
        <v>6</v>
      </c>
      <c r="Z8" s="18" t="s">
        <v>4</v>
      </c>
      <c r="AA8" s="18" t="s">
        <v>8</v>
      </c>
      <c r="AB8" s="18" t="s">
        <v>2</v>
      </c>
      <c r="AC8" s="18" t="s">
        <v>4</v>
      </c>
      <c r="AD8" s="18" t="s">
        <v>6</v>
      </c>
      <c r="AE8" s="18" t="s">
        <v>8</v>
      </c>
      <c r="AF8" s="18" t="s">
        <v>4</v>
      </c>
      <c r="AG8" s="19"/>
      <c r="AH8" s="20" t="n">
        <f aca="false">SUMPRODUCT(COUNTIF(C8:AG8,Ajustes!$A$13:$A$18),Ajustes!$D$13:$D$18)</f>
        <v>168</v>
      </c>
      <c r="AI8" s="21" t="n">
        <f aca="false">COUNTIF(C8:AG8,"M")+COUNTIF(C8:AG8,"T")+COUNTIF(C8:AG8,"N")</f>
        <v>21</v>
      </c>
      <c r="AJ8" s="21" t="n">
        <f aca="false">COUNTIF(C8:AG8,"N")</f>
        <v>6</v>
      </c>
      <c r="AK8" s="21" t="n">
        <f aca="false">COUNTIF(C8:AG8,"L")</f>
        <v>9</v>
      </c>
    </row>
    <row r="9" customFormat="false" ht="18" hidden="false" customHeight="true" outlineLevel="0" collapsed="false">
      <c r="A9" s="16" t="str">
        <f aca="false">Ajustes!$A$24</f>
        <v>Nadia El Amrani</v>
      </c>
      <c r="B9" s="17" t="str">
        <f aca="false">Ajustes!$B$24</f>
        <v>Operadora</v>
      </c>
      <c r="C9" s="18" t="s">
        <v>4</v>
      </c>
      <c r="D9" s="18" t="s">
        <v>8</v>
      </c>
      <c r="E9" s="18" t="s">
        <v>2</v>
      </c>
      <c r="F9" s="18" t="s">
        <v>4</v>
      </c>
      <c r="G9" s="18" t="s">
        <v>6</v>
      </c>
      <c r="H9" s="18" t="s">
        <v>8</v>
      </c>
      <c r="I9" s="18" t="s">
        <v>4</v>
      </c>
      <c r="J9" s="18" t="s">
        <v>6</v>
      </c>
      <c r="K9" s="18" t="s">
        <v>2</v>
      </c>
      <c r="L9" s="18" t="s">
        <v>4</v>
      </c>
      <c r="M9" s="18" t="s">
        <v>6</v>
      </c>
      <c r="N9" s="18" t="s">
        <v>8</v>
      </c>
      <c r="O9" s="18" t="s">
        <v>4</v>
      </c>
      <c r="P9" s="18" t="s">
        <v>8</v>
      </c>
      <c r="Q9" s="18" t="s">
        <v>2</v>
      </c>
      <c r="R9" s="18" t="s">
        <v>4</v>
      </c>
      <c r="S9" s="18" t="s">
        <v>6</v>
      </c>
      <c r="T9" s="18" t="s">
        <v>8</v>
      </c>
      <c r="U9" s="18" t="s">
        <v>4</v>
      </c>
      <c r="V9" s="18" t="s">
        <v>8</v>
      </c>
      <c r="W9" s="18" t="s">
        <v>2</v>
      </c>
      <c r="X9" s="18" t="s">
        <v>12</v>
      </c>
      <c r="Y9" s="18" t="s">
        <v>12</v>
      </c>
      <c r="Z9" s="18" t="s">
        <v>12</v>
      </c>
      <c r="AA9" s="18" t="s">
        <v>4</v>
      </c>
      <c r="AB9" s="18" t="s">
        <v>8</v>
      </c>
      <c r="AC9" s="18" t="s">
        <v>2</v>
      </c>
      <c r="AD9" s="18" t="s">
        <v>4</v>
      </c>
      <c r="AE9" s="18" t="s">
        <v>6</v>
      </c>
      <c r="AF9" s="18" t="s">
        <v>8</v>
      </c>
      <c r="AG9" s="19"/>
      <c r="AH9" s="20" t="n">
        <f aca="false">SUMPRODUCT(COUNTIF(C9:AG9,Ajustes!$A$13:$A$18),Ajustes!$D$13:$D$18)</f>
        <v>152</v>
      </c>
      <c r="AI9" s="21" t="n">
        <f aca="false">COUNTIF(C9:AG9,"M")+COUNTIF(C9:AG9,"T")+COUNTIF(C9:AG9,"N")</f>
        <v>19</v>
      </c>
      <c r="AJ9" s="21" t="n">
        <f aca="false">COUNTIF(C9:AG9,"N")</f>
        <v>5</v>
      </c>
      <c r="AK9" s="21" t="n">
        <f aca="false">COUNTIF(C9:AG9,"L")</f>
        <v>8</v>
      </c>
    </row>
    <row r="10" customFormat="false" ht="18" hidden="false" customHeight="true" outlineLevel="0" collapsed="false">
      <c r="A10" s="16" t="str">
        <f aca="false">Ajustes!$A$25</f>
        <v>Rubén Castaño</v>
      </c>
      <c r="B10" s="17" t="str">
        <f aca="false">Ajustes!$B$25</f>
        <v>Operador</v>
      </c>
      <c r="C10" s="18" t="s">
        <v>8</v>
      </c>
      <c r="D10" s="18" t="s">
        <v>4</v>
      </c>
      <c r="E10" s="18" t="s">
        <v>8</v>
      </c>
      <c r="F10" s="18" t="s">
        <v>2</v>
      </c>
      <c r="G10" s="18" t="s">
        <v>4</v>
      </c>
      <c r="H10" s="18" t="s">
        <v>6</v>
      </c>
      <c r="I10" s="18" t="s">
        <v>8</v>
      </c>
      <c r="J10" s="18" t="s">
        <v>4</v>
      </c>
      <c r="K10" s="18" t="s">
        <v>8</v>
      </c>
      <c r="L10" s="18" t="s">
        <v>2</v>
      </c>
      <c r="M10" s="18" t="s">
        <v>4</v>
      </c>
      <c r="N10" s="18" t="s">
        <v>6</v>
      </c>
      <c r="O10" s="18" t="s">
        <v>8</v>
      </c>
      <c r="P10" s="18" t="s">
        <v>4</v>
      </c>
      <c r="Q10" s="18" t="s">
        <v>8</v>
      </c>
      <c r="R10" s="18" t="s">
        <v>2</v>
      </c>
      <c r="S10" s="18" t="s">
        <v>4</v>
      </c>
      <c r="T10" s="18" t="s">
        <v>6</v>
      </c>
      <c r="U10" s="18" t="s">
        <v>8</v>
      </c>
      <c r="V10" s="18" t="s">
        <v>4</v>
      </c>
      <c r="W10" s="18" t="s">
        <v>8</v>
      </c>
      <c r="X10" s="18" t="s">
        <v>2</v>
      </c>
      <c r="Y10" s="18" t="s">
        <v>4</v>
      </c>
      <c r="Z10" s="18" t="s">
        <v>6</v>
      </c>
      <c r="AA10" s="18" t="s">
        <v>8</v>
      </c>
      <c r="AB10" s="18" t="s">
        <v>4</v>
      </c>
      <c r="AC10" s="18" t="s">
        <v>8</v>
      </c>
      <c r="AD10" s="18" t="s">
        <v>2</v>
      </c>
      <c r="AE10" s="18" t="s">
        <v>4</v>
      </c>
      <c r="AF10" s="18" t="s">
        <v>6</v>
      </c>
      <c r="AG10" s="19"/>
      <c r="AH10" s="20" t="n">
        <f aca="false">SUMPRODUCT(COUNTIF(C10:AG10,Ajustes!$A$13:$A$18),Ajustes!$D$13:$D$18)</f>
        <v>160</v>
      </c>
      <c r="AI10" s="21" t="n">
        <f aca="false">COUNTIF(C10:AG10,"M")+COUNTIF(C10:AG10,"T")+COUNTIF(C10:AG10,"N")</f>
        <v>20</v>
      </c>
      <c r="AJ10" s="21" t="n">
        <f aca="false">COUNTIF(C10:AG10,"N")</f>
        <v>5</v>
      </c>
      <c r="AK10" s="21" t="n">
        <f aca="false">COUNTIF(C10:AG10,"L")</f>
        <v>10</v>
      </c>
    </row>
    <row r="11" customFormat="false" ht="18" hidden="false" customHeight="true" outlineLevel="0" collapsed="false">
      <c r="A11" s="16" t="str">
        <f aca="false">Ajustes!$A$26</f>
        <v>Marta Quintana</v>
      </c>
      <c r="B11" s="17" t="str">
        <f aca="false">Ajustes!$B$26</f>
        <v>Operadora</v>
      </c>
      <c r="C11" s="18" t="s">
        <v>6</v>
      </c>
      <c r="D11" s="18" t="s">
        <v>8</v>
      </c>
      <c r="E11" s="18" t="s">
        <v>4</v>
      </c>
      <c r="F11" s="18" t="s">
        <v>8</v>
      </c>
      <c r="G11" s="18" t="s">
        <v>2</v>
      </c>
      <c r="H11" s="18" t="s">
        <v>4</v>
      </c>
      <c r="I11" s="18" t="s">
        <v>6</v>
      </c>
      <c r="J11" s="18" t="s">
        <v>8</v>
      </c>
      <c r="K11" s="18" t="s">
        <v>4</v>
      </c>
      <c r="L11" s="18" t="s">
        <v>8</v>
      </c>
      <c r="M11" s="18" t="s">
        <v>2</v>
      </c>
      <c r="N11" s="18" t="s">
        <v>4</v>
      </c>
      <c r="O11" s="18" t="s">
        <v>6</v>
      </c>
      <c r="P11" s="18" t="s">
        <v>8</v>
      </c>
      <c r="Q11" s="18" t="s">
        <v>4</v>
      </c>
      <c r="R11" s="18" t="s">
        <v>8</v>
      </c>
      <c r="S11" s="18" t="s">
        <v>2</v>
      </c>
      <c r="T11" s="18" t="s">
        <v>4</v>
      </c>
      <c r="U11" s="18" t="s">
        <v>6</v>
      </c>
      <c r="V11" s="18" t="s">
        <v>8</v>
      </c>
      <c r="W11" s="18" t="s">
        <v>4</v>
      </c>
      <c r="X11" s="18" t="s">
        <v>8</v>
      </c>
      <c r="Y11" s="18" t="s">
        <v>2</v>
      </c>
      <c r="Z11" s="18" t="s">
        <v>4</v>
      </c>
      <c r="AA11" s="18" t="s">
        <v>6</v>
      </c>
      <c r="AB11" s="18" t="s">
        <v>8</v>
      </c>
      <c r="AC11" s="18" t="s">
        <v>4</v>
      </c>
      <c r="AD11" s="18" t="s">
        <v>8</v>
      </c>
      <c r="AE11" s="18" t="s">
        <v>2</v>
      </c>
      <c r="AF11" s="18" t="s">
        <v>4</v>
      </c>
      <c r="AG11" s="19"/>
      <c r="AH11" s="20" t="n">
        <f aca="false">SUMPRODUCT(COUNTIF(C11:AG11,Ajustes!$A$13:$A$18),Ajustes!$D$13:$D$18)</f>
        <v>160</v>
      </c>
      <c r="AI11" s="21" t="n">
        <f aca="false">COUNTIF(C11:AG11,"M")+COUNTIF(C11:AG11,"T")+COUNTIF(C11:AG11,"N")</f>
        <v>20</v>
      </c>
      <c r="AJ11" s="21" t="n">
        <f aca="false">COUNTIF(C11:AG11,"N")</f>
        <v>5</v>
      </c>
      <c r="AK11" s="21" t="n">
        <f aca="false">COUNTIF(C11:AG11,"L")</f>
        <v>10</v>
      </c>
    </row>
    <row r="12" customFormat="false" ht="18" hidden="false" customHeight="true" outlineLevel="0" collapsed="false">
      <c r="A12" s="16" t="str">
        <f aca="false">Ajustes!$A$27</f>
        <v>Diego Salas</v>
      </c>
      <c r="B12" s="17" t="str">
        <f aca="false">Ajustes!$B$27</f>
        <v>Operador</v>
      </c>
      <c r="C12" s="18" t="s">
        <v>4</v>
      </c>
      <c r="D12" s="18" t="s">
        <v>6</v>
      </c>
      <c r="E12" s="18" t="s">
        <v>8</v>
      </c>
      <c r="F12" s="18" t="s">
        <v>4</v>
      </c>
      <c r="G12" s="18" t="s">
        <v>8</v>
      </c>
      <c r="H12" s="18" t="s">
        <v>2</v>
      </c>
      <c r="I12" s="18" t="s">
        <v>4</v>
      </c>
      <c r="J12" s="18" t="s">
        <v>10</v>
      </c>
      <c r="K12" s="18" t="s">
        <v>10</v>
      </c>
      <c r="L12" s="18" t="s">
        <v>10</v>
      </c>
      <c r="M12" s="18" t="s">
        <v>10</v>
      </c>
      <c r="N12" s="18" t="s">
        <v>10</v>
      </c>
      <c r="O12" s="18" t="s">
        <v>4</v>
      </c>
      <c r="P12" s="18" t="s">
        <v>6</v>
      </c>
      <c r="Q12" s="18" t="s">
        <v>8</v>
      </c>
      <c r="R12" s="18" t="s">
        <v>4</v>
      </c>
      <c r="S12" s="18" t="s">
        <v>8</v>
      </c>
      <c r="T12" s="18" t="s">
        <v>2</v>
      </c>
      <c r="U12" s="18" t="s">
        <v>4</v>
      </c>
      <c r="V12" s="18" t="s">
        <v>6</v>
      </c>
      <c r="W12" s="18" t="s">
        <v>8</v>
      </c>
      <c r="X12" s="18" t="s">
        <v>4</v>
      </c>
      <c r="Y12" s="18" t="s">
        <v>8</v>
      </c>
      <c r="Z12" s="18" t="s">
        <v>2</v>
      </c>
      <c r="AA12" s="18" t="s">
        <v>4</v>
      </c>
      <c r="AB12" s="18" t="s">
        <v>6</v>
      </c>
      <c r="AC12" s="18" t="s">
        <v>8</v>
      </c>
      <c r="AD12" s="18" t="s">
        <v>4</v>
      </c>
      <c r="AE12" s="18" t="s">
        <v>8</v>
      </c>
      <c r="AF12" s="18" t="s">
        <v>2</v>
      </c>
      <c r="AG12" s="19"/>
      <c r="AH12" s="20" t="n">
        <f aca="false">SUMPRODUCT(COUNTIF(C12:AG12,Ajustes!$A$13:$A$18),Ajustes!$D$13:$D$18)</f>
        <v>136</v>
      </c>
      <c r="AI12" s="21" t="n">
        <f aca="false">COUNTIF(C12:AG12,"M")+COUNTIF(C12:AG12,"T")+COUNTIF(C12:AG12,"N")</f>
        <v>17</v>
      </c>
      <c r="AJ12" s="21" t="n">
        <f aca="false">COUNTIF(C12:AG12,"N")</f>
        <v>4</v>
      </c>
      <c r="AK12" s="21" t="n">
        <f aca="false">COUNTIF(C12:AG12,"L")</f>
        <v>8</v>
      </c>
    </row>
    <row r="14" customFormat="false" ht="15" hidden="false" customHeight="false" outlineLevel="0" collapsed="false">
      <c r="A14" s="22" t="s">
        <v>20</v>
      </c>
      <c r="B14" s="22"/>
    </row>
    <row r="15" customFormat="false" ht="15" hidden="false" customHeight="true" outlineLevel="0" collapsed="false">
      <c r="A15" s="23" t="s">
        <v>3</v>
      </c>
      <c r="B15" s="23"/>
      <c r="C15" s="24" t="n">
        <f aca="false">IF(ISNUMBER(C4),COUNTIF(C7:C12,"M"),"")</f>
        <v>1</v>
      </c>
      <c r="D15" s="24" t="n">
        <f aca="false">IF(ISNUMBER(D4),COUNTIF(D7:D12,"M"),"")</f>
        <v>1</v>
      </c>
      <c r="E15" s="24" t="n">
        <f aca="false">IF(ISNUMBER(E4),COUNTIF(E7:E12,"M"),"")</f>
        <v>1</v>
      </c>
      <c r="F15" s="24" t="n">
        <f aca="false">IF(ISNUMBER(F4),COUNTIF(F7:F12,"M"),"")</f>
        <v>1</v>
      </c>
      <c r="G15" s="24" t="n">
        <f aca="false">IF(ISNUMBER(G4),COUNTIF(G7:G12,"M"),"")</f>
        <v>1</v>
      </c>
      <c r="H15" s="24" t="n">
        <f aca="false">IF(ISNUMBER(H4),COUNTIF(H7:H12,"M"),"")</f>
        <v>1</v>
      </c>
      <c r="I15" s="24" t="n">
        <f aca="false">IF(ISNUMBER(I4),COUNTIF(I7:I12,"M"),"")</f>
        <v>1</v>
      </c>
      <c r="J15" s="24" t="n">
        <f aca="false">IF(ISNUMBER(J4),COUNTIF(J7:J12,"M"),"")</f>
        <v>1</v>
      </c>
      <c r="K15" s="24" t="n">
        <f aca="false">IF(ISNUMBER(K4),COUNTIF(K7:K12,"M"),"")</f>
        <v>1</v>
      </c>
      <c r="L15" s="24" t="n">
        <f aca="false">IF(ISNUMBER(L4),COUNTIF(L7:L12,"M"),"")</f>
        <v>1</v>
      </c>
      <c r="M15" s="24" t="n">
        <f aca="false">IF(ISNUMBER(M4),COUNTIF(M7:M12,"M"),"")</f>
        <v>1</v>
      </c>
      <c r="N15" s="24" t="n">
        <f aca="false">IF(ISNUMBER(N4),COUNTIF(N7:N12,"M"),"")</f>
        <v>1</v>
      </c>
      <c r="O15" s="24" t="n">
        <f aca="false">IF(ISNUMBER(O4),COUNTIF(O7:O12,"M"),"")</f>
        <v>1</v>
      </c>
      <c r="P15" s="24" t="n">
        <f aca="false">IF(ISNUMBER(P4),COUNTIF(P7:P12,"M"),"")</f>
        <v>1</v>
      </c>
      <c r="Q15" s="24" t="n">
        <f aca="false">IF(ISNUMBER(Q4),COUNTIF(Q7:Q12,"M"),"")</f>
        <v>1</v>
      </c>
      <c r="R15" s="24" t="n">
        <f aca="false">IF(ISNUMBER(R4),COUNTIF(R7:R12,"M"),"")</f>
        <v>1</v>
      </c>
      <c r="S15" s="24" t="n">
        <f aca="false">IF(ISNUMBER(S4),COUNTIF(S7:S12,"M"),"")</f>
        <v>1</v>
      </c>
      <c r="T15" s="24" t="n">
        <f aca="false">IF(ISNUMBER(T4),COUNTIF(T7:T12,"M"),"")</f>
        <v>1</v>
      </c>
      <c r="U15" s="24" t="n">
        <f aca="false">IF(ISNUMBER(U4),COUNTIF(U7:U12,"M"),"")</f>
        <v>1</v>
      </c>
      <c r="V15" s="24" t="n">
        <f aca="false">IF(ISNUMBER(V4),COUNTIF(V7:V12,"M"),"")</f>
        <v>1</v>
      </c>
      <c r="W15" s="24" t="n">
        <f aca="false">IF(ISNUMBER(W4),COUNTIF(W7:W12,"M"),"")</f>
        <v>1</v>
      </c>
      <c r="X15" s="24" t="n">
        <f aca="false">IF(ISNUMBER(X4),COUNTIF(X7:X12,"M"),"")</f>
        <v>1</v>
      </c>
      <c r="Y15" s="24" t="n">
        <f aca="false">IF(ISNUMBER(Y4),COUNTIF(Y7:Y12,"M"),"")</f>
        <v>1</v>
      </c>
      <c r="Z15" s="24" t="n">
        <f aca="false">IF(ISNUMBER(Z4),COUNTIF(Z7:Z12,"M"),"")</f>
        <v>1</v>
      </c>
      <c r="AA15" s="24" t="n">
        <f aca="false">IF(ISNUMBER(AA4),COUNTIF(AA7:AA12,"M"),"")</f>
        <v>1</v>
      </c>
      <c r="AB15" s="24" t="n">
        <f aca="false">IF(ISNUMBER(AB4),COUNTIF(AB7:AB12,"M"),"")</f>
        <v>1</v>
      </c>
      <c r="AC15" s="24" t="n">
        <f aca="false">IF(ISNUMBER(AC4),COUNTIF(AC7:AC12,"M"),"")</f>
        <v>1</v>
      </c>
      <c r="AD15" s="24" t="n">
        <f aca="false">IF(ISNUMBER(AD4),COUNTIF(AD7:AD12,"M"),"")</f>
        <v>1</v>
      </c>
      <c r="AE15" s="24" t="n">
        <f aca="false">IF(ISNUMBER(AE4),COUNTIF(AE7:AE12,"M"),"")</f>
        <v>1</v>
      </c>
      <c r="AF15" s="24" t="n">
        <f aca="false">IF(ISNUMBER(AF4),COUNTIF(AF7:AF12,"M"),"")</f>
        <v>1</v>
      </c>
      <c r="AG15" s="24" t="str">
        <f aca="false">IF(ISNUMBER(AG4),COUNTIF(AG7:AG12,"M"),"")</f>
        <v/>
      </c>
    </row>
    <row r="16" customFormat="false" ht="15" hidden="false" customHeight="true" outlineLevel="0" collapsed="false">
      <c r="A16" s="25" t="s">
        <v>5</v>
      </c>
      <c r="B16" s="25"/>
      <c r="C16" s="26" t="n">
        <f aca="false">IF(ISNUMBER(C4),COUNTIF(C7:C12,"T"),"")</f>
        <v>2</v>
      </c>
      <c r="D16" s="26" t="n">
        <f aca="false">IF(ISNUMBER(D4),COUNTIF(D7:D12,"T"),"")</f>
        <v>2</v>
      </c>
      <c r="E16" s="26" t="n">
        <f aca="false">IF(ISNUMBER(E4),COUNTIF(E7:E12,"T"),"")</f>
        <v>2</v>
      </c>
      <c r="F16" s="26" t="n">
        <f aca="false">IF(ISNUMBER(F4),COUNTIF(F7:F12,"T"),"")</f>
        <v>2</v>
      </c>
      <c r="G16" s="26" t="n">
        <f aca="false">IF(ISNUMBER(G4),COUNTIF(G7:G12,"T"),"")</f>
        <v>2</v>
      </c>
      <c r="H16" s="26" t="n">
        <f aca="false">IF(ISNUMBER(H4),COUNTIF(H7:H12,"T"),"")</f>
        <v>2</v>
      </c>
      <c r="I16" s="26" t="n">
        <f aca="false">IF(ISNUMBER(I4),COUNTIF(I7:I12,"T"),"")</f>
        <v>2</v>
      </c>
      <c r="J16" s="26" t="n">
        <f aca="false">IF(ISNUMBER(J4),COUNTIF(J7:J12,"T"),"")</f>
        <v>2</v>
      </c>
      <c r="K16" s="26" t="n">
        <f aca="false">IF(ISNUMBER(K4),COUNTIF(K7:K12,"T"),"")</f>
        <v>2</v>
      </c>
      <c r="L16" s="26" t="n">
        <f aca="false">IF(ISNUMBER(L4),COUNTIF(L7:L12,"T"),"")</f>
        <v>1</v>
      </c>
      <c r="M16" s="26" t="n">
        <f aca="false">IF(ISNUMBER(M4),COUNTIF(M7:M12,"T"),"")</f>
        <v>2</v>
      </c>
      <c r="N16" s="26" t="n">
        <f aca="false">IF(ISNUMBER(N4),COUNTIF(N7:N12,"T"),"")</f>
        <v>2</v>
      </c>
      <c r="O16" s="26" t="n">
        <f aca="false">IF(ISNUMBER(O4),COUNTIF(O7:O12,"T"),"")</f>
        <v>2</v>
      </c>
      <c r="P16" s="26" t="n">
        <f aca="false">IF(ISNUMBER(P4),COUNTIF(P7:P12,"T"),"")</f>
        <v>2</v>
      </c>
      <c r="Q16" s="26" t="n">
        <f aca="false">IF(ISNUMBER(Q4),COUNTIF(Q7:Q12,"T"),"")</f>
        <v>2</v>
      </c>
      <c r="R16" s="26" t="n">
        <f aca="false">IF(ISNUMBER(R4),COUNTIF(R7:R12,"T"),"")</f>
        <v>2</v>
      </c>
      <c r="S16" s="26" t="n">
        <f aca="false">IF(ISNUMBER(S4),COUNTIF(S7:S12,"T"),"")</f>
        <v>2</v>
      </c>
      <c r="T16" s="26" t="n">
        <f aca="false">IF(ISNUMBER(T4),COUNTIF(T7:T12,"T"),"")</f>
        <v>2</v>
      </c>
      <c r="U16" s="26" t="n">
        <f aca="false">IF(ISNUMBER(U4),COUNTIF(U7:U12,"T"),"")</f>
        <v>2</v>
      </c>
      <c r="V16" s="26" t="n">
        <f aca="false">IF(ISNUMBER(V4),COUNTIF(V7:V12,"T"),"")</f>
        <v>2</v>
      </c>
      <c r="W16" s="26" t="n">
        <f aca="false">IF(ISNUMBER(W4),COUNTIF(W7:W12,"T"),"")</f>
        <v>2</v>
      </c>
      <c r="X16" s="26" t="n">
        <f aca="false">IF(ISNUMBER(X4),COUNTIF(X7:X12,"T"),"")</f>
        <v>1</v>
      </c>
      <c r="Y16" s="26" t="n">
        <f aca="false">IF(ISNUMBER(Y4),COUNTIF(Y7:Y12,"T"),"")</f>
        <v>2</v>
      </c>
      <c r="Z16" s="26" t="n">
        <f aca="false">IF(ISNUMBER(Z4),COUNTIF(Z7:Z12,"T"),"")</f>
        <v>2</v>
      </c>
      <c r="AA16" s="26" t="n">
        <f aca="false">IF(ISNUMBER(AA4),COUNTIF(AA7:AA12,"T"),"")</f>
        <v>2</v>
      </c>
      <c r="AB16" s="26" t="n">
        <f aca="false">IF(ISNUMBER(AB4),COUNTIF(AB7:AB12,"T"),"")</f>
        <v>2</v>
      </c>
      <c r="AC16" s="26" t="n">
        <f aca="false">IF(ISNUMBER(AC4),COUNTIF(AC7:AC12,"T"),"")</f>
        <v>2</v>
      </c>
      <c r="AD16" s="26" t="n">
        <f aca="false">IF(ISNUMBER(AD4),COUNTIF(AD7:AD12,"T"),"")</f>
        <v>2</v>
      </c>
      <c r="AE16" s="26" t="n">
        <f aca="false">IF(ISNUMBER(AE4),COUNTIF(AE7:AE12,"T"),"")</f>
        <v>2</v>
      </c>
      <c r="AF16" s="26" t="n">
        <f aca="false">IF(ISNUMBER(AF4),COUNTIF(AF7:AF12,"T"),"")</f>
        <v>2</v>
      </c>
      <c r="AG16" s="26" t="str">
        <f aca="false">IF(ISNUMBER(AG4),COUNTIF(AG7:AG12,"T"),"")</f>
        <v/>
      </c>
    </row>
    <row r="17" customFormat="false" ht="15" hidden="false" customHeight="true" outlineLevel="0" collapsed="false">
      <c r="A17" s="27" t="s">
        <v>7</v>
      </c>
      <c r="B17" s="27"/>
      <c r="C17" s="28" t="n">
        <f aca="false">IF(ISNUMBER(C4),COUNTIF(C7:C12,"N"),"")</f>
        <v>1</v>
      </c>
      <c r="D17" s="28" t="n">
        <f aca="false">IF(ISNUMBER(D4),COUNTIF(D7:D12,"N"),"")</f>
        <v>1</v>
      </c>
      <c r="E17" s="28" t="n">
        <f aca="false">IF(ISNUMBER(E4),COUNTIF(E7:E12,"N"),"")</f>
        <v>1</v>
      </c>
      <c r="F17" s="28" t="n">
        <f aca="false">IF(ISNUMBER(F4),COUNTIF(F7:F12,"N"),"")</f>
        <v>1</v>
      </c>
      <c r="G17" s="28" t="n">
        <f aca="false">IF(ISNUMBER(G4),COUNTIF(G7:G12,"N"),"")</f>
        <v>1</v>
      </c>
      <c r="H17" s="28" t="n">
        <f aca="false">IF(ISNUMBER(H4),COUNTIF(H7:H12,"N"),"")</f>
        <v>1</v>
      </c>
      <c r="I17" s="28" t="n">
        <f aca="false">IF(ISNUMBER(I4),COUNTIF(I7:I12,"N"),"")</f>
        <v>1</v>
      </c>
      <c r="J17" s="28" t="n">
        <f aca="false">IF(ISNUMBER(J4),COUNTIF(J7:J12,"N"),"")</f>
        <v>1</v>
      </c>
      <c r="K17" s="28" t="n">
        <f aca="false">IF(ISNUMBER(K4),COUNTIF(K7:K12,"N"),"")</f>
        <v>1</v>
      </c>
      <c r="L17" s="28" t="n">
        <f aca="false">IF(ISNUMBER(L4),COUNTIF(L7:L12,"N"),"")</f>
        <v>1</v>
      </c>
      <c r="M17" s="28" t="n">
        <f aca="false">IF(ISNUMBER(M4),COUNTIF(M7:M12,"N"),"")</f>
        <v>1</v>
      </c>
      <c r="N17" s="28" t="n">
        <f aca="false">IF(ISNUMBER(N4),COUNTIF(N7:N12,"N"),"")</f>
        <v>1</v>
      </c>
      <c r="O17" s="28" t="n">
        <f aca="false">IF(ISNUMBER(O4),COUNTIF(O7:O12,"N"),"")</f>
        <v>1</v>
      </c>
      <c r="P17" s="28" t="n">
        <f aca="false">IF(ISNUMBER(P4),COUNTIF(P7:P12,"N"),"")</f>
        <v>1</v>
      </c>
      <c r="Q17" s="28" t="n">
        <f aca="false">IF(ISNUMBER(Q4),COUNTIF(Q7:Q12,"N"),"")</f>
        <v>1</v>
      </c>
      <c r="R17" s="28" t="n">
        <f aca="false">IF(ISNUMBER(R4),COUNTIF(R7:R12,"N"),"")</f>
        <v>1</v>
      </c>
      <c r="S17" s="28" t="n">
        <f aca="false">IF(ISNUMBER(S4),COUNTIF(S7:S12,"N"),"")</f>
        <v>1</v>
      </c>
      <c r="T17" s="28" t="n">
        <f aca="false">IF(ISNUMBER(T4),COUNTIF(T7:T12,"N"),"")</f>
        <v>1</v>
      </c>
      <c r="U17" s="28" t="n">
        <f aca="false">IF(ISNUMBER(U4),COUNTIF(U7:U12,"N"),"")</f>
        <v>1</v>
      </c>
      <c r="V17" s="28" t="n">
        <f aca="false">IF(ISNUMBER(V4),COUNTIF(V7:V12,"N"),"")</f>
        <v>1</v>
      </c>
      <c r="W17" s="28" t="n">
        <f aca="false">IF(ISNUMBER(W4),COUNTIF(W7:W12,"N"),"")</f>
        <v>1</v>
      </c>
      <c r="X17" s="28" t="n">
        <f aca="false">IF(ISNUMBER(X4),COUNTIF(X7:X12,"N"),"")</f>
        <v>1</v>
      </c>
      <c r="Y17" s="28" t="n">
        <f aca="false">IF(ISNUMBER(Y4),COUNTIF(Y7:Y12,"N"),"")</f>
        <v>1</v>
      </c>
      <c r="Z17" s="28" t="n">
        <f aca="false">IF(ISNUMBER(Z4),COUNTIF(Z7:Z12,"N"),"")</f>
        <v>1</v>
      </c>
      <c r="AA17" s="28" t="n">
        <f aca="false">IF(ISNUMBER(AA4),COUNTIF(AA7:AA12,"N"),"")</f>
        <v>1</v>
      </c>
      <c r="AB17" s="28" t="n">
        <f aca="false">IF(ISNUMBER(AB4),COUNTIF(AB7:AB12,"N"),"")</f>
        <v>1</v>
      </c>
      <c r="AC17" s="28" t="n">
        <f aca="false">IF(ISNUMBER(AC4),COUNTIF(AC7:AC12,"N"),"")</f>
        <v>1</v>
      </c>
      <c r="AD17" s="28" t="n">
        <f aca="false">IF(ISNUMBER(AD4),COUNTIF(AD7:AD12,"N"),"")</f>
        <v>1</v>
      </c>
      <c r="AE17" s="28" t="n">
        <f aca="false">IF(ISNUMBER(AE4),COUNTIF(AE7:AE12,"N"),"")</f>
        <v>1</v>
      </c>
      <c r="AF17" s="28" t="n">
        <f aca="false">IF(ISNUMBER(AF4),COUNTIF(AF7:AF12,"N"),"")</f>
        <v>1</v>
      </c>
      <c r="AG17" s="28" t="str">
        <f aca="false">IF(ISNUMBER(AG4),COUNTIF(AG7:AG12,"N"),"")</f>
        <v/>
      </c>
    </row>
    <row r="18" customFormat="false" ht="15.75" hidden="false" customHeight="true" outlineLevel="0" collapsed="false">
      <c r="A18" s="29" t="s">
        <v>21</v>
      </c>
      <c r="B18" s="29"/>
      <c r="C18" s="30" t="n">
        <f aca="false">IF(ISNUMBER(C4),C15+C16+C17,"")</f>
        <v>4</v>
      </c>
      <c r="D18" s="30" t="n">
        <f aca="false">IF(ISNUMBER(D4),D15+D16+D17,"")</f>
        <v>4</v>
      </c>
      <c r="E18" s="30" t="n">
        <f aca="false">IF(ISNUMBER(E4),E15+E16+E17,"")</f>
        <v>4</v>
      </c>
      <c r="F18" s="30" t="n">
        <f aca="false">IF(ISNUMBER(F4),F15+F16+F17,"")</f>
        <v>4</v>
      </c>
      <c r="G18" s="30" t="n">
        <f aca="false">IF(ISNUMBER(G4),G15+G16+G17,"")</f>
        <v>4</v>
      </c>
      <c r="H18" s="30" t="n">
        <f aca="false">IF(ISNUMBER(H4),H15+H16+H17,"")</f>
        <v>4</v>
      </c>
      <c r="I18" s="30" t="n">
        <f aca="false">IF(ISNUMBER(I4),I15+I16+I17,"")</f>
        <v>4</v>
      </c>
      <c r="J18" s="30" t="n">
        <f aca="false">IF(ISNUMBER(J4),J15+J16+J17,"")</f>
        <v>4</v>
      </c>
      <c r="K18" s="30" t="n">
        <f aca="false">IF(ISNUMBER(K4),K15+K16+K17,"")</f>
        <v>4</v>
      </c>
      <c r="L18" s="30" t="n">
        <f aca="false">IF(ISNUMBER(L4),L15+L16+L17,"")</f>
        <v>3</v>
      </c>
      <c r="M18" s="30" t="n">
        <f aca="false">IF(ISNUMBER(M4),M15+M16+M17,"")</f>
        <v>4</v>
      </c>
      <c r="N18" s="30" t="n">
        <f aca="false">IF(ISNUMBER(N4),N15+N16+N17,"")</f>
        <v>4</v>
      </c>
      <c r="O18" s="30" t="n">
        <f aca="false">IF(ISNUMBER(O4),O15+O16+O17,"")</f>
        <v>4</v>
      </c>
      <c r="P18" s="30" t="n">
        <f aca="false">IF(ISNUMBER(P4),P15+P16+P17,"")</f>
        <v>4</v>
      </c>
      <c r="Q18" s="30" t="n">
        <f aca="false">IF(ISNUMBER(Q4),Q15+Q16+Q17,"")</f>
        <v>4</v>
      </c>
      <c r="R18" s="30" t="n">
        <f aca="false">IF(ISNUMBER(R4),R15+R16+R17,"")</f>
        <v>4</v>
      </c>
      <c r="S18" s="30" t="n">
        <f aca="false">IF(ISNUMBER(S4),S15+S16+S17,"")</f>
        <v>4</v>
      </c>
      <c r="T18" s="30" t="n">
        <f aca="false">IF(ISNUMBER(T4),T15+T16+T17,"")</f>
        <v>4</v>
      </c>
      <c r="U18" s="30" t="n">
        <f aca="false">IF(ISNUMBER(U4),U15+U16+U17,"")</f>
        <v>4</v>
      </c>
      <c r="V18" s="30" t="n">
        <f aca="false">IF(ISNUMBER(V4),V15+V16+V17,"")</f>
        <v>4</v>
      </c>
      <c r="W18" s="30" t="n">
        <f aca="false">IF(ISNUMBER(W4),W15+W16+W17,"")</f>
        <v>4</v>
      </c>
      <c r="X18" s="30" t="n">
        <f aca="false">IF(ISNUMBER(X4),X15+X16+X17,"")</f>
        <v>3</v>
      </c>
      <c r="Y18" s="30" t="n">
        <f aca="false">IF(ISNUMBER(Y4),Y15+Y16+Y17,"")</f>
        <v>4</v>
      </c>
      <c r="Z18" s="30" t="n">
        <f aca="false">IF(ISNUMBER(Z4),Z15+Z16+Z17,"")</f>
        <v>4</v>
      </c>
      <c r="AA18" s="30" t="n">
        <f aca="false">IF(ISNUMBER(AA4),AA15+AA16+AA17,"")</f>
        <v>4</v>
      </c>
      <c r="AB18" s="30" t="n">
        <f aca="false">IF(ISNUMBER(AB4),AB15+AB16+AB17,"")</f>
        <v>4</v>
      </c>
      <c r="AC18" s="30" t="n">
        <f aca="false">IF(ISNUMBER(AC4),AC15+AC16+AC17,"")</f>
        <v>4</v>
      </c>
      <c r="AD18" s="30" t="n">
        <f aca="false">IF(ISNUMBER(AD4),AD15+AD16+AD17,"")</f>
        <v>4</v>
      </c>
      <c r="AE18" s="30" t="n">
        <f aca="false">IF(ISNUMBER(AE4),AE15+AE16+AE17,"")</f>
        <v>4</v>
      </c>
      <c r="AF18" s="30" t="n">
        <f aca="false">IF(ISNUMBER(AF4),AF15+AF16+AF17,"")</f>
        <v>4</v>
      </c>
      <c r="AG18" s="30" t="str">
        <f aca="false">IF(ISNUMBER(AG4),AG15+AG16+AG17,"")</f>
        <v/>
      </c>
    </row>
    <row r="20" customFormat="false" ht="25.5" hidden="false" customHeight="true" outlineLevel="0" collapsed="false">
      <c r="A20" s="31" t="s">
        <v>22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</row>
  </sheetData>
  <mergeCells count="20">
    <mergeCell ref="A1:AK1"/>
    <mergeCell ref="A2:AK2"/>
    <mergeCell ref="D3:F3"/>
    <mergeCell ref="H3:J3"/>
    <mergeCell ref="L3:N3"/>
    <mergeCell ref="P3:R3"/>
    <mergeCell ref="T3:V3"/>
    <mergeCell ref="X3:Z3"/>
    <mergeCell ref="A5:A6"/>
    <mergeCell ref="B5:B6"/>
    <mergeCell ref="AH5:AH6"/>
    <mergeCell ref="AI5:AI6"/>
    <mergeCell ref="AJ5:AJ6"/>
    <mergeCell ref="AK5:AK6"/>
    <mergeCell ref="A14:B14"/>
    <mergeCell ref="A15:B15"/>
    <mergeCell ref="A16:B16"/>
    <mergeCell ref="A17:B17"/>
    <mergeCell ref="A18:B18"/>
    <mergeCell ref="A20:AK20"/>
  </mergeCells>
  <conditionalFormatting sqref="C7:AG12">
    <cfRule type="cellIs" priority="2" operator="equal" aboveAverage="0" equalAverage="0" bottom="0" percent="0" rank="0" text="" dxfId="0">
      <formula>"M"</formula>
    </cfRule>
    <cfRule type="cellIs" priority="3" operator="equal" aboveAverage="0" equalAverage="0" bottom="0" percent="0" rank="0" text="" dxfId="1">
      <formula>"T"</formula>
    </cfRule>
    <cfRule type="cellIs" priority="4" operator="equal" aboveAverage="0" equalAverage="0" bottom="0" percent="0" rank="0" text="" dxfId="2">
      <formula>"N"</formula>
    </cfRule>
    <cfRule type="cellIs" priority="5" operator="equal" aboveAverage="0" equalAverage="0" bottom="0" percent="0" rank="0" text="" dxfId="3">
      <formula>"L"</formula>
    </cfRule>
    <cfRule type="cellIs" priority="6" operator="equal" aboveAverage="0" equalAverage="0" bottom="0" percent="0" rank="0" text="" dxfId="4">
      <formula>"V"</formula>
    </cfRule>
    <cfRule type="cellIs" priority="7" operator="equal" aboveAverage="0" equalAverage="0" bottom="0" percent="0" rank="0" text="" dxfId="5">
      <formula>"B"</formula>
    </cfRule>
  </conditionalFormatting>
  <conditionalFormatting sqref="C5:AG6">
    <cfRule type="expression" priority="8" aboveAverage="0" equalAverage="0" bottom="0" percent="0" rank="0" text="" dxfId="6">
      <formula>AND(ISNUMBER(C$4),WEEKDAY(C$4,2)&gt;=6)</formula>
    </cfRule>
  </conditionalFormatting>
  <conditionalFormatting sqref="C15:AG17">
    <cfRule type="expression" priority="9" aboveAverage="0" equalAverage="0" bottom="0" percent="0" rank="0" text="" dxfId="7">
      <formula>AND(ISNUMBER(C$4),C15&lt;Ajustes!$B$9)</formula>
    </cfRule>
  </conditionalFormatting>
  <dataValidations count="1">
    <dataValidation allowBlank="true" error="Usa un código del catálogo: M, T, N, L, V o B." errorStyle="stop" errorTitle="Turno no válido" operator="between" prompt="Elige el turno" promptTitle="Turno" showDropDown="false" showErrorMessage="false" showInputMessage="false" sqref="C7:AG12" type="list">
      <formula1>Cod_Turnos</formula1>
      <formula2>0</formula2>
    </dataValidation>
  </dataValidations>
  <printOptions headings="false" gridLines="false" gridLinesSet="true" horizontalCentered="false" verticalCentered="false"/>
  <pageMargins left="0.3" right="0.3" top="0.3" bottom="0.3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12"/>
  </cols>
  <sheetData>
    <row r="1" customFormat="false" ht="25.5" hidden="false" customHeight="true" outlineLevel="0" collapsed="false">
      <c r="A1" s="32" t="s">
        <v>23</v>
      </c>
      <c r="B1" s="32"/>
      <c r="C1" s="32"/>
      <c r="D1" s="32"/>
    </row>
    <row r="2" customFormat="false" ht="15.75" hidden="false" customHeight="true" outlineLevel="0" collapsed="false">
      <c r="A2" s="33" t="s">
        <v>24</v>
      </c>
      <c r="B2" s="33"/>
      <c r="C2" s="33"/>
      <c r="D2" s="33"/>
    </row>
    <row r="4" customFormat="false" ht="15" hidden="false" customHeight="false" outlineLevel="0" collapsed="false">
      <c r="A4" s="34" t="s">
        <v>25</v>
      </c>
      <c r="B4" s="34"/>
      <c r="C4" s="34"/>
      <c r="D4" s="34"/>
    </row>
    <row r="5" customFormat="false" ht="15" hidden="false" customHeight="false" outlineLevel="0" collapsed="false">
      <c r="A5" s="35" t="s">
        <v>26</v>
      </c>
      <c r="B5" s="36" t="s">
        <v>27</v>
      </c>
    </row>
    <row r="6" customFormat="false" ht="15" hidden="false" customHeight="false" outlineLevel="0" collapsed="false">
      <c r="A6" s="35" t="s">
        <v>28</v>
      </c>
      <c r="B6" s="37" t="n">
        <v>9</v>
      </c>
    </row>
    <row r="7" customFormat="false" ht="15" hidden="false" customHeight="false" outlineLevel="0" collapsed="false">
      <c r="A7" s="35" t="s">
        <v>29</v>
      </c>
      <c r="B7" s="37" t="n">
        <v>2026</v>
      </c>
    </row>
    <row r="8" customFormat="false" ht="15" hidden="false" customHeight="false" outlineLevel="0" collapsed="false">
      <c r="A8" s="35" t="s">
        <v>30</v>
      </c>
      <c r="B8" s="36" t="s">
        <v>31</v>
      </c>
    </row>
    <row r="9" customFormat="false" ht="15" hidden="false" customHeight="false" outlineLevel="0" collapsed="false">
      <c r="A9" s="35" t="s">
        <v>32</v>
      </c>
      <c r="B9" s="37" t="n">
        <v>1</v>
      </c>
      <c r="C9" s="38" t="s">
        <v>33</v>
      </c>
    </row>
    <row r="11" customFormat="false" ht="15" hidden="false" customHeight="false" outlineLevel="0" collapsed="false">
      <c r="A11" s="34" t="s">
        <v>34</v>
      </c>
      <c r="B11" s="34"/>
      <c r="C11" s="34"/>
      <c r="D11" s="34"/>
    </row>
    <row r="12" customFormat="false" ht="15" hidden="false" customHeight="false" outlineLevel="0" collapsed="false">
      <c r="A12" s="39" t="s">
        <v>35</v>
      </c>
      <c r="B12" s="39" t="s">
        <v>36</v>
      </c>
      <c r="C12" s="39" t="s">
        <v>37</v>
      </c>
      <c r="D12" s="39" t="s">
        <v>16</v>
      </c>
    </row>
    <row r="13" customFormat="false" ht="15" hidden="false" customHeight="false" outlineLevel="0" collapsed="false">
      <c r="A13" s="40" t="s">
        <v>2</v>
      </c>
      <c r="B13" s="41" t="s">
        <v>3</v>
      </c>
      <c r="C13" s="42" t="s">
        <v>38</v>
      </c>
      <c r="D13" s="37" t="n">
        <v>8</v>
      </c>
    </row>
    <row r="14" customFormat="false" ht="15" hidden="false" customHeight="false" outlineLevel="0" collapsed="false">
      <c r="A14" s="43" t="s">
        <v>4</v>
      </c>
      <c r="B14" s="41" t="s">
        <v>5</v>
      </c>
      <c r="C14" s="42" t="s">
        <v>39</v>
      </c>
      <c r="D14" s="37" t="n">
        <v>8</v>
      </c>
    </row>
    <row r="15" customFormat="false" ht="15" hidden="false" customHeight="false" outlineLevel="0" collapsed="false">
      <c r="A15" s="44" t="s">
        <v>6</v>
      </c>
      <c r="B15" s="41" t="s">
        <v>7</v>
      </c>
      <c r="C15" s="42" t="s">
        <v>40</v>
      </c>
      <c r="D15" s="37" t="n">
        <v>8</v>
      </c>
    </row>
    <row r="16" customFormat="false" ht="15" hidden="false" customHeight="false" outlineLevel="0" collapsed="false">
      <c r="A16" s="45" t="s">
        <v>8</v>
      </c>
      <c r="B16" s="41" t="s">
        <v>41</v>
      </c>
      <c r="C16" s="42" t="s">
        <v>42</v>
      </c>
      <c r="D16" s="37" t="n">
        <v>0</v>
      </c>
    </row>
    <row r="17" customFormat="false" ht="15" hidden="false" customHeight="false" outlineLevel="0" collapsed="false">
      <c r="A17" s="46" t="s">
        <v>10</v>
      </c>
      <c r="B17" s="41" t="s">
        <v>11</v>
      </c>
      <c r="C17" s="42" t="s">
        <v>42</v>
      </c>
      <c r="D17" s="37" t="n">
        <v>0</v>
      </c>
    </row>
    <row r="18" customFormat="false" ht="15" hidden="false" customHeight="false" outlineLevel="0" collapsed="false">
      <c r="A18" s="47" t="s">
        <v>12</v>
      </c>
      <c r="B18" s="41" t="s">
        <v>43</v>
      </c>
      <c r="C18" s="42" t="s">
        <v>42</v>
      </c>
      <c r="D18" s="37" t="n">
        <v>0</v>
      </c>
    </row>
    <row r="20" customFormat="false" ht="15" hidden="false" customHeight="false" outlineLevel="0" collapsed="false">
      <c r="A20" s="34" t="s">
        <v>44</v>
      </c>
      <c r="B20" s="34"/>
      <c r="C20" s="34"/>
      <c r="D20" s="34"/>
    </row>
    <row r="21" customFormat="false" ht="15" hidden="false" customHeight="false" outlineLevel="0" collapsed="false">
      <c r="A21" s="39" t="s">
        <v>14</v>
      </c>
      <c r="B21" s="39" t="s">
        <v>15</v>
      </c>
      <c r="C21" s="39" t="s">
        <v>45</v>
      </c>
    </row>
    <row r="22" customFormat="false" ht="15" hidden="false" customHeight="false" outlineLevel="0" collapsed="false">
      <c r="A22" s="41" t="s">
        <v>46</v>
      </c>
      <c r="B22" s="36" t="s">
        <v>47</v>
      </c>
      <c r="C22" s="37" t="n">
        <v>160</v>
      </c>
    </row>
    <row r="23" customFormat="false" ht="15" hidden="false" customHeight="false" outlineLevel="0" collapsed="false">
      <c r="A23" s="41" t="s">
        <v>48</v>
      </c>
      <c r="B23" s="36" t="s">
        <v>49</v>
      </c>
      <c r="C23" s="37" t="n">
        <v>160</v>
      </c>
    </row>
    <row r="24" customFormat="false" ht="15" hidden="false" customHeight="false" outlineLevel="0" collapsed="false">
      <c r="A24" s="41" t="s">
        <v>50</v>
      </c>
      <c r="B24" s="36" t="s">
        <v>51</v>
      </c>
      <c r="C24" s="37" t="n">
        <v>160</v>
      </c>
    </row>
    <row r="25" customFormat="false" ht="15" hidden="false" customHeight="false" outlineLevel="0" collapsed="false">
      <c r="A25" s="41" t="s">
        <v>52</v>
      </c>
      <c r="B25" s="36" t="s">
        <v>49</v>
      </c>
      <c r="C25" s="37" t="n">
        <v>152</v>
      </c>
    </row>
    <row r="26" customFormat="false" ht="15" hidden="false" customHeight="false" outlineLevel="0" collapsed="false">
      <c r="A26" s="41" t="s">
        <v>53</v>
      </c>
      <c r="B26" s="36" t="s">
        <v>51</v>
      </c>
      <c r="C26" s="37" t="n">
        <v>168</v>
      </c>
    </row>
    <row r="27" customFormat="false" ht="15" hidden="false" customHeight="false" outlineLevel="0" collapsed="false">
      <c r="A27" s="41" t="s">
        <v>54</v>
      </c>
      <c r="B27" s="36" t="s">
        <v>49</v>
      </c>
      <c r="C27" s="37" t="n">
        <v>160</v>
      </c>
    </row>
    <row r="29" customFormat="false" ht="15" hidden="false" customHeight="false" outlineLevel="0" collapsed="false">
      <c r="A29" s="34" t="s">
        <v>55</v>
      </c>
      <c r="B29" s="34"/>
      <c r="C29" s="34"/>
      <c r="D29" s="34"/>
    </row>
    <row r="30" customFormat="false" ht="15" hidden="false" customHeight="false" outlineLevel="0" collapsed="false">
      <c r="A30" s="5" t="s">
        <v>56</v>
      </c>
      <c r="B30" s="5"/>
      <c r="C30" s="5"/>
      <c r="D30" s="5"/>
    </row>
    <row r="31" customFormat="false" ht="15" hidden="false" customHeight="false" outlineLevel="0" collapsed="false">
      <c r="A31" s="5" t="s">
        <v>57</v>
      </c>
      <c r="B31" s="5"/>
      <c r="C31" s="5"/>
      <c r="D31" s="5"/>
    </row>
    <row r="32" customFormat="false" ht="15" hidden="false" customHeight="false" outlineLevel="0" collapsed="false">
      <c r="A32" s="5" t="s">
        <v>58</v>
      </c>
      <c r="B32" s="5"/>
      <c r="C32" s="5"/>
      <c r="D32" s="5"/>
    </row>
    <row r="33" customFormat="false" ht="15" hidden="false" customHeight="false" outlineLevel="0" collapsed="false">
      <c r="A33" s="5" t="s">
        <v>59</v>
      </c>
      <c r="B33" s="5"/>
      <c r="C33" s="5"/>
      <c r="D33" s="5"/>
    </row>
  </sheetData>
  <mergeCells count="10">
    <mergeCell ref="A1:D1"/>
    <mergeCell ref="A2:D2"/>
    <mergeCell ref="A4:D4"/>
    <mergeCell ref="A11:D11"/>
    <mergeCell ref="A20:D20"/>
    <mergeCell ref="A29:D29"/>
    <mergeCell ref="A30:D30"/>
    <mergeCell ref="A31:D31"/>
    <mergeCell ref="A32:D32"/>
    <mergeCell ref="A33:D33"/>
  </mergeCells>
  <dataValidations count="3">
    <dataValidation allowBlank="false" error="Introduce un número de mes entre 1 y 12." errorStyle="stop" errorTitle="Mes no válido" operator="between" showDropDown="false" showErrorMessage="false" showInputMessage="false" sqref="B6" type="whole">
      <formula1>1</formula1>
      <formula2>12</formula2>
    </dataValidation>
    <dataValidation allowBlank="false" errorStyle="stop" operator="greaterThanOrEqual" showDropDown="false" showErrorMessage="false" showInputMessage="false" sqref="B7" type="whole">
      <formula1>2000</formula1>
      <formula2>0</formula2>
    </dataValidation>
    <dataValidation allowBlank="false" errorStyle="stop" operator="greaterThanOrEqual" showDropDown="false" showErrorMessage="false" showInputMessage="false" sqref="B9" type="whol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5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8" min="6" style="0" width="10"/>
    <col collapsed="false" customWidth="true" hidden="false" outlineLevel="0" max="9" min="9" style="0" width="9"/>
    <col collapsed="false" customWidth="true" hidden="false" outlineLevel="0" max="10" min="10" style="0" width="11"/>
    <col collapsed="false" customWidth="true" hidden="false" outlineLevel="0" max="11" min="11" style="0" width="9"/>
  </cols>
  <sheetData>
    <row r="1" customFormat="false" ht="27.75" hidden="false" customHeight="true" outlineLevel="0" collapsed="false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8" hidden="false" customHeight="true" outlineLevel="0" collapsed="false">
      <c r="A2" s="2" t="str">
        <f aca="false">Ajustes!$B$5&amp;"      |      "&amp;CHOOSE(Ajustes!$B$6,"Enero","Febrero","Marzo","Abril","Mayo","Junio","Julio","Agosto","Septiembre","Octubre","Noviembre","Diciembre")&amp;" "&amp;Ajustes!$B$7</f>
        <v>Vento Energía S.L.      |      Septiembre 2026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27.75" hidden="false" customHeight="true" outlineLevel="0" collapsed="false">
      <c r="A3" s="48" t="s">
        <v>14</v>
      </c>
      <c r="B3" s="48" t="s">
        <v>15</v>
      </c>
      <c r="C3" s="48" t="s">
        <v>61</v>
      </c>
      <c r="D3" s="48" t="s">
        <v>62</v>
      </c>
      <c r="E3" s="48" t="s">
        <v>63</v>
      </c>
      <c r="F3" s="48" t="s">
        <v>64</v>
      </c>
      <c r="G3" s="48" t="s">
        <v>65</v>
      </c>
      <c r="H3" s="48" t="s">
        <v>18</v>
      </c>
      <c r="I3" s="48" t="s">
        <v>19</v>
      </c>
      <c r="J3" s="48" t="s">
        <v>11</v>
      </c>
      <c r="K3" s="48" t="s">
        <v>66</v>
      </c>
    </row>
    <row r="4" customFormat="false" ht="16.5" hidden="false" customHeight="true" outlineLevel="0" collapsed="false">
      <c r="A4" s="16" t="str">
        <f aca="false">Ajustes!$A$22</f>
        <v>Sofía Bermúdez</v>
      </c>
      <c r="B4" s="17" t="str">
        <f aca="false">Ajustes!$B$22</f>
        <v>Coordinadora</v>
      </c>
      <c r="C4" s="49" t="n">
        <f aca="false">Ajustes!$C$22</f>
        <v>160</v>
      </c>
      <c r="D4" s="20" t="n">
        <f aca="false">Cuadrante!$AH$7</f>
        <v>168</v>
      </c>
      <c r="E4" s="50" t="n">
        <f aca="false">D4-C4</f>
        <v>8</v>
      </c>
      <c r="F4" s="21" t="n">
        <f aca="false">COUNTIF(Cuadrante!$C$7:$AG$7,"M")</f>
        <v>6</v>
      </c>
      <c r="G4" s="21" t="n">
        <f aca="false">COUNTIF(Cuadrante!$C$7:$AG$7,"T")</f>
        <v>10</v>
      </c>
      <c r="H4" s="21" t="n">
        <f aca="false">COUNTIF(Cuadrante!$C$7:$AG$7,"N")</f>
        <v>5</v>
      </c>
      <c r="I4" s="21" t="n">
        <f aca="false">COUNTIF(Cuadrante!$C$7:$AG$7,"L")</f>
        <v>9</v>
      </c>
      <c r="J4" s="21" t="n">
        <f aca="false">COUNTIF(Cuadrante!$C$7:$AG$7,"V")</f>
        <v>0</v>
      </c>
      <c r="K4" s="21" t="n">
        <f aca="false">COUNTIF(Cuadrante!$C$7:$AG$7,"B")</f>
        <v>0</v>
      </c>
    </row>
    <row r="5" customFormat="false" ht="16.5" hidden="false" customHeight="true" outlineLevel="0" collapsed="false">
      <c r="A5" s="16" t="str">
        <f aca="false">Ajustes!$A$23</f>
        <v>Iker Montoya</v>
      </c>
      <c r="B5" s="17" t="str">
        <f aca="false">Ajustes!$B$23</f>
        <v>Operador</v>
      </c>
      <c r="C5" s="49" t="n">
        <f aca="false">Ajustes!$C$23</f>
        <v>160</v>
      </c>
      <c r="D5" s="20" t="n">
        <f aca="false">Cuadrante!$AH$8</f>
        <v>168</v>
      </c>
      <c r="E5" s="50" t="n">
        <f aca="false">D5-C5</f>
        <v>8</v>
      </c>
      <c r="F5" s="21" t="n">
        <f aca="false">COUNTIF(Cuadrante!$C$8:$AG$8,"M")</f>
        <v>5</v>
      </c>
      <c r="G5" s="21" t="n">
        <f aca="false">COUNTIF(Cuadrante!$C$8:$AG$8,"T")</f>
        <v>10</v>
      </c>
      <c r="H5" s="21" t="n">
        <f aca="false">COUNTIF(Cuadrante!$C$8:$AG$8,"N")</f>
        <v>6</v>
      </c>
      <c r="I5" s="21" t="n">
        <f aca="false">COUNTIF(Cuadrante!$C$8:$AG$8,"L")</f>
        <v>9</v>
      </c>
      <c r="J5" s="21" t="n">
        <f aca="false">COUNTIF(Cuadrante!$C$8:$AG$8,"V")</f>
        <v>0</v>
      </c>
      <c r="K5" s="21" t="n">
        <f aca="false">COUNTIF(Cuadrante!$C$8:$AG$8,"B")</f>
        <v>0</v>
      </c>
    </row>
    <row r="6" customFormat="false" ht="16.5" hidden="false" customHeight="true" outlineLevel="0" collapsed="false">
      <c r="A6" s="16" t="str">
        <f aca="false">Ajustes!$A$24</f>
        <v>Nadia El Amrani</v>
      </c>
      <c r="B6" s="17" t="str">
        <f aca="false">Ajustes!$B$24</f>
        <v>Operadora</v>
      </c>
      <c r="C6" s="49" t="n">
        <f aca="false">Ajustes!$C$24</f>
        <v>160</v>
      </c>
      <c r="D6" s="20" t="n">
        <f aca="false">Cuadrante!$AH$9</f>
        <v>152</v>
      </c>
      <c r="E6" s="50" t="n">
        <f aca="false">D6-C6</f>
        <v>-8</v>
      </c>
      <c r="F6" s="21" t="n">
        <f aca="false">COUNTIF(Cuadrante!$C$9:$AG$9,"M")</f>
        <v>5</v>
      </c>
      <c r="G6" s="21" t="n">
        <f aca="false">COUNTIF(Cuadrante!$C$9:$AG$9,"T")</f>
        <v>9</v>
      </c>
      <c r="H6" s="21" t="n">
        <f aca="false">COUNTIF(Cuadrante!$C$9:$AG$9,"N")</f>
        <v>5</v>
      </c>
      <c r="I6" s="21" t="n">
        <f aca="false">COUNTIF(Cuadrante!$C$9:$AG$9,"L")</f>
        <v>8</v>
      </c>
      <c r="J6" s="21" t="n">
        <f aca="false">COUNTIF(Cuadrante!$C$9:$AG$9,"V")</f>
        <v>0</v>
      </c>
      <c r="K6" s="21" t="n">
        <f aca="false">COUNTIF(Cuadrante!$C$9:$AG$9,"B")</f>
        <v>3</v>
      </c>
    </row>
    <row r="7" customFormat="false" ht="16.5" hidden="false" customHeight="true" outlineLevel="0" collapsed="false">
      <c r="A7" s="16" t="str">
        <f aca="false">Ajustes!$A$25</f>
        <v>Rubén Castaño</v>
      </c>
      <c r="B7" s="17" t="str">
        <f aca="false">Ajustes!$B$25</f>
        <v>Operador</v>
      </c>
      <c r="C7" s="49" t="n">
        <f aca="false">Ajustes!$C$25</f>
        <v>152</v>
      </c>
      <c r="D7" s="20" t="n">
        <f aca="false">Cuadrante!$AH$10</f>
        <v>160</v>
      </c>
      <c r="E7" s="50" t="n">
        <f aca="false">D7-C7</f>
        <v>8</v>
      </c>
      <c r="F7" s="21" t="n">
        <f aca="false">COUNTIF(Cuadrante!$C$10:$AG$10,"M")</f>
        <v>5</v>
      </c>
      <c r="G7" s="21" t="n">
        <f aca="false">COUNTIF(Cuadrante!$C$10:$AG$10,"T")</f>
        <v>10</v>
      </c>
      <c r="H7" s="21" t="n">
        <f aca="false">COUNTIF(Cuadrante!$C$10:$AG$10,"N")</f>
        <v>5</v>
      </c>
      <c r="I7" s="21" t="n">
        <f aca="false">COUNTIF(Cuadrante!$C$10:$AG$10,"L")</f>
        <v>10</v>
      </c>
      <c r="J7" s="21" t="n">
        <f aca="false">COUNTIF(Cuadrante!$C$10:$AG$10,"V")</f>
        <v>0</v>
      </c>
      <c r="K7" s="21" t="n">
        <f aca="false">COUNTIF(Cuadrante!$C$10:$AG$10,"B")</f>
        <v>0</v>
      </c>
    </row>
    <row r="8" customFormat="false" ht="16.5" hidden="false" customHeight="true" outlineLevel="0" collapsed="false">
      <c r="A8" s="16" t="str">
        <f aca="false">Ajustes!$A$26</f>
        <v>Marta Quintana</v>
      </c>
      <c r="B8" s="17" t="str">
        <f aca="false">Ajustes!$B$26</f>
        <v>Operadora</v>
      </c>
      <c r="C8" s="49" t="n">
        <f aca="false">Ajustes!$C$26</f>
        <v>168</v>
      </c>
      <c r="D8" s="20" t="n">
        <f aca="false">Cuadrante!$AH$11</f>
        <v>160</v>
      </c>
      <c r="E8" s="50" t="n">
        <f aca="false">D8-C8</f>
        <v>-8</v>
      </c>
      <c r="F8" s="21" t="n">
        <f aca="false">COUNTIF(Cuadrante!$C$11:$AG$11,"M")</f>
        <v>5</v>
      </c>
      <c r="G8" s="21" t="n">
        <f aca="false">COUNTIF(Cuadrante!$C$11:$AG$11,"T")</f>
        <v>10</v>
      </c>
      <c r="H8" s="21" t="n">
        <f aca="false">COUNTIF(Cuadrante!$C$11:$AG$11,"N")</f>
        <v>5</v>
      </c>
      <c r="I8" s="21" t="n">
        <f aca="false">COUNTIF(Cuadrante!$C$11:$AG$11,"L")</f>
        <v>10</v>
      </c>
      <c r="J8" s="21" t="n">
        <f aca="false">COUNTIF(Cuadrante!$C$11:$AG$11,"V")</f>
        <v>0</v>
      </c>
      <c r="K8" s="21" t="n">
        <f aca="false">COUNTIF(Cuadrante!$C$11:$AG$11,"B")</f>
        <v>0</v>
      </c>
    </row>
    <row r="9" customFormat="false" ht="16.5" hidden="false" customHeight="true" outlineLevel="0" collapsed="false">
      <c r="A9" s="16" t="str">
        <f aca="false">Ajustes!$A$27</f>
        <v>Diego Salas</v>
      </c>
      <c r="B9" s="17" t="str">
        <f aca="false">Ajustes!$B$27</f>
        <v>Operador</v>
      </c>
      <c r="C9" s="49" t="n">
        <f aca="false">Ajustes!$C$27</f>
        <v>160</v>
      </c>
      <c r="D9" s="20" t="n">
        <f aca="false">Cuadrante!$AH$12</f>
        <v>136</v>
      </c>
      <c r="E9" s="50" t="n">
        <f aca="false">D9-C9</f>
        <v>-24</v>
      </c>
      <c r="F9" s="21" t="n">
        <f aca="false">COUNTIF(Cuadrante!$C$12:$AG$12,"M")</f>
        <v>4</v>
      </c>
      <c r="G9" s="21" t="n">
        <f aca="false">COUNTIF(Cuadrante!$C$12:$AG$12,"T")</f>
        <v>9</v>
      </c>
      <c r="H9" s="21" t="n">
        <f aca="false">COUNTIF(Cuadrante!$C$12:$AG$12,"N")</f>
        <v>4</v>
      </c>
      <c r="I9" s="21" t="n">
        <f aca="false">COUNTIF(Cuadrante!$C$12:$AG$12,"L")</f>
        <v>8</v>
      </c>
      <c r="J9" s="21" t="n">
        <f aca="false">COUNTIF(Cuadrante!$C$12:$AG$12,"V")</f>
        <v>5</v>
      </c>
      <c r="K9" s="21" t="n">
        <f aca="false">COUNTIF(Cuadrante!$C$12:$AG$12,"B")</f>
        <v>0</v>
      </c>
    </row>
    <row r="10" customFormat="false" ht="18" hidden="false" customHeight="true" outlineLevel="0" collapsed="false">
      <c r="A10" s="51" t="s">
        <v>67</v>
      </c>
      <c r="B10" s="52"/>
      <c r="C10" s="53" t="n">
        <f aca="false">SUM(C4:C9)</f>
        <v>960</v>
      </c>
      <c r="D10" s="53" t="n">
        <f aca="false">SUM(D4:D9)</f>
        <v>944</v>
      </c>
      <c r="E10" s="53" t="n">
        <f aca="false">SUM(E4:E9)</f>
        <v>-16</v>
      </c>
      <c r="F10" s="54" t="n">
        <f aca="false">SUM(F4:F9)</f>
        <v>30</v>
      </c>
      <c r="G10" s="54" t="n">
        <f aca="false">SUM(G4:G9)</f>
        <v>58</v>
      </c>
      <c r="H10" s="54" t="n">
        <f aca="false">SUM(H4:H9)</f>
        <v>30</v>
      </c>
      <c r="I10" s="54" t="n">
        <f aca="false">SUM(I4:I9)</f>
        <v>54</v>
      </c>
      <c r="J10" s="54" t="n">
        <f aca="false">SUM(J4:J9)</f>
        <v>5</v>
      </c>
      <c r="K10" s="54" t="n">
        <f aca="false">SUM(K4:K9)</f>
        <v>3</v>
      </c>
    </row>
    <row r="11" customFormat="false" ht="15.75" hidden="false" customHeight="true" outlineLevel="0" collapsed="false">
      <c r="A11" s="55" t="s">
        <v>68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</sheetData>
  <mergeCells count="3">
    <mergeCell ref="A1:K1"/>
    <mergeCell ref="A2:K2"/>
    <mergeCell ref="A11:K11"/>
  </mergeCells>
  <conditionalFormatting sqref="E4:E9">
    <cfRule type="cellIs" priority="2" operator="greaterThan" aboveAverage="0" equalAverage="0" bottom="0" percent="0" rank="0" text="" dxfId="8">
      <formula>0</formula>
    </cfRule>
    <cfRule type="cellIs" priority="3" operator="lessThan" aboveAverage="0" equalAverage="0" bottom="0" percent="0" rank="0" text="" dxfId="9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2026-08-25T05:03:19Z</dcterms:created>
  <dc:creator>openpyxl</dc:creator>
  <dc:description/>
  <dc:language>en-US</dc:language>
  <cp:lastModifiedBy/>
  <dcterms:modified xsi:type="dcterms:W3CDTF">2026-08-25T05:03:28Z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