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Factureo\Generador\"/>
    </mc:Choice>
  </mc:AlternateContent>
  <xr:revisionPtr revIDLastSave="0" documentId="13_ncr:1_{638F2F72-49F1-4826-B2EF-82CAAA8B2F6D}" xr6:coauthVersionLast="47" xr6:coauthVersionMax="47" xr10:uidLastSave="{00000000-0000-0000-0000-000000000000}"/>
  <bookViews>
    <workbookView xWindow="690" yWindow="690" windowWidth="25500" windowHeight="13500" tabRatio="500" xr2:uid="{00000000-000D-0000-FFFF-FFFF00000000}"/>
  </bookViews>
  <sheets>
    <sheet name="Flujo de caja" sheetId="1" r:id="rId1"/>
    <sheet name="Panel" sheetId="2" r:id="rId2"/>
  </sheets>
  <definedNames>
    <definedName name="_xlnm.Print_Area" localSheetId="0">'Flujo de caja'!$B$1:$O$49</definedName>
    <definedName name="_xlnm.Print_Area" localSheetId="1">Panel!$B$1:$L$34</definedName>
    <definedName name="_xlnm.Print_Titles" localSheetId="0">'Flujo de caja'!$1:$2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26" i="2" l="1"/>
  <c r="N42" i="1"/>
  <c r="M42" i="1"/>
  <c r="L42" i="1"/>
  <c r="K42" i="1"/>
  <c r="J42" i="1"/>
  <c r="I42" i="1"/>
  <c r="H42" i="1"/>
  <c r="N41" i="1"/>
  <c r="M41" i="1"/>
  <c r="L41" i="1"/>
  <c r="K41" i="1"/>
  <c r="J41" i="1"/>
  <c r="I41" i="1"/>
  <c r="H41" i="1"/>
  <c r="G41" i="1"/>
  <c r="G42" i="1" s="1"/>
  <c r="F41" i="1"/>
  <c r="E41" i="1"/>
  <c r="D41" i="1"/>
  <c r="C41" i="1"/>
  <c r="O41" i="1" s="1"/>
  <c r="O40" i="1"/>
  <c r="O39" i="1"/>
  <c r="N38" i="1"/>
  <c r="M38" i="1"/>
  <c r="L38" i="1"/>
  <c r="K38" i="1"/>
  <c r="J38" i="1"/>
  <c r="I38" i="1"/>
  <c r="H38" i="1"/>
  <c r="G38" i="1"/>
  <c r="F38" i="1"/>
  <c r="F42" i="1" s="1"/>
  <c r="E38" i="1"/>
  <c r="E42" i="1" s="1"/>
  <c r="D38" i="1"/>
  <c r="D42" i="1" s="1"/>
  <c r="C38" i="1"/>
  <c r="O38" i="1" s="1"/>
  <c r="O37" i="1"/>
  <c r="O36" i="1"/>
  <c r="N33" i="1"/>
  <c r="M33" i="1"/>
  <c r="L33" i="1"/>
  <c r="K33" i="1"/>
  <c r="N32" i="1"/>
  <c r="M32" i="1"/>
  <c r="L32" i="1"/>
  <c r="K32" i="1"/>
  <c r="J32" i="1"/>
  <c r="J33" i="1" s="1"/>
  <c r="I32" i="1"/>
  <c r="H32" i="1"/>
  <c r="G32" i="1"/>
  <c r="F32" i="1"/>
  <c r="E32" i="1"/>
  <c r="E9" i="1" s="1"/>
  <c r="D32" i="1"/>
  <c r="D9" i="1" s="1"/>
  <c r="C32" i="1"/>
  <c r="O32" i="1" s="1"/>
  <c r="O31" i="1"/>
  <c r="O30" i="1"/>
  <c r="N29" i="1"/>
  <c r="M29" i="1"/>
  <c r="L29" i="1"/>
  <c r="K29" i="1"/>
  <c r="J29" i="1"/>
  <c r="I29" i="1"/>
  <c r="I33" i="1" s="1"/>
  <c r="H29" i="1"/>
  <c r="H33" i="1" s="1"/>
  <c r="G29" i="1"/>
  <c r="G33" i="1" s="1"/>
  <c r="F29" i="1"/>
  <c r="F33" i="1" s="1"/>
  <c r="E29" i="1"/>
  <c r="E33" i="1" s="1"/>
  <c r="D29" i="1"/>
  <c r="D33" i="1" s="1"/>
  <c r="C29" i="1"/>
  <c r="O29" i="1" s="1"/>
  <c r="O28" i="1"/>
  <c r="N25" i="1"/>
  <c r="M25" i="1"/>
  <c r="K25" i="1"/>
  <c r="C25" i="1"/>
  <c r="N24" i="1"/>
  <c r="M24" i="1"/>
  <c r="L24" i="1"/>
  <c r="K24" i="1"/>
  <c r="J24" i="1"/>
  <c r="I24" i="1"/>
  <c r="H24" i="1"/>
  <c r="G24" i="1"/>
  <c r="F24" i="1"/>
  <c r="F9" i="1" s="1"/>
  <c r="E24" i="1"/>
  <c r="D24" i="1"/>
  <c r="C24" i="1"/>
  <c r="C9" i="1" s="1"/>
  <c r="O23" i="1"/>
  <c r="O22" i="1"/>
  <c r="O21" i="1"/>
  <c r="O20" i="1"/>
  <c r="O19" i="1"/>
  <c r="O18" i="1"/>
  <c r="N17" i="1"/>
  <c r="N8" i="1" s="1"/>
  <c r="N10" i="1" s="1"/>
  <c r="M17" i="1"/>
  <c r="M8" i="1" s="1"/>
  <c r="M10" i="1" s="1"/>
  <c r="L17" i="1"/>
  <c r="L25" i="1" s="1"/>
  <c r="K17" i="1"/>
  <c r="K8" i="1" s="1"/>
  <c r="K10" i="1" s="1"/>
  <c r="J17" i="1"/>
  <c r="J25" i="1" s="1"/>
  <c r="I17" i="1"/>
  <c r="I8" i="1" s="1"/>
  <c r="I10" i="1" s="1"/>
  <c r="H17" i="1"/>
  <c r="H8" i="1" s="1"/>
  <c r="H10" i="1" s="1"/>
  <c r="G17" i="1"/>
  <c r="G8" i="1" s="1"/>
  <c r="G10" i="1" s="1"/>
  <c r="F17" i="1"/>
  <c r="F25" i="1" s="1"/>
  <c r="E17" i="1"/>
  <c r="E8" i="1" s="1"/>
  <c r="E10" i="1" s="1"/>
  <c r="D17" i="1"/>
  <c r="D25" i="1" s="1"/>
  <c r="C17" i="1"/>
  <c r="O16" i="1"/>
  <c r="O15" i="1"/>
  <c r="O14" i="1"/>
  <c r="N9" i="1"/>
  <c r="M9" i="1"/>
  <c r="L9" i="1"/>
  <c r="K9" i="1"/>
  <c r="J9" i="1"/>
  <c r="I9" i="1"/>
  <c r="H9" i="1"/>
  <c r="G9" i="1"/>
  <c r="D8" i="1"/>
  <c r="D10" i="1" s="1"/>
  <c r="C8" i="1"/>
  <c r="O7" i="1"/>
  <c r="O9" i="1" l="1"/>
  <c r="K4" i="2" s="1"/>
  <c r="J8" i="1"/>
  <c r="J10" i="1" s="1"/>
  <c r="O17" i="1"/>
  <c r="L8" i="1"/>
  <c r="L10" i="1" s="1"/>
  <c r="E25" i="1"/>
  <c r="O25" i="1" s="1"/>
  <c r="C27" i="2" s="1"/>
  <c r="C33" i="1"/>
  <c r="O33" i="1" s="1"/>
  <c r="C28" i="2" s="1"/>
  <c r="G25" i="1"/>
  <c r="H25" i="1"/>
  <c r="C42" i="1"/>
  <c r="O42" i="1" s="1"/>
  <c r="C29" i="2" s="1"/>
  <c r="I25" i="1"/>
  <c r="F8" i="1"/>
  <c r="F10" i="1" s="1"/>
  <c r="C10" i="1"/>
  <c r="O24" i="1"/>
  <c r="C11" i="1" l="1"/>
  <c r="O10" i="1"/>
  <c r="C30" i="2" s="1"/>
  <c r="C31" i="2"/>
  <c r="C4" i="1"/>
  <c r="O8" i="1"/>
  <c r="H4" i="2" s="1"/>
  <c r="C32" i="2" l="1"/>
  <c r="H26" i="2"/>
  <c r="D7" i="1"/>
  <c r="D11" i="1" s="1"/>
  <c r="E7" i="1" s="1"/>
  <c r="E11" i="1" s="1"/>
  <c r="F7" i="1" s="1"/>
  <c r="F11" i="1" s="1"/>
  <c r="G7" i="1" s="1"/>
  <c r="G11" i="1" s="1"/>
  <c r="H7" i="1" s="1"/>
  <c r="H11" i="1" s="1"/>
  <c r="I7" i="1" s="1"/>
  <c r="I11" i="1" s="1"/>
  <c r="J7" i="1" s="1"/>
  <c r="J11" i="1" s="1"/>
  <c r="K7" i="1" s="1"/>
  <c r="K11" i="1" s="1"/>
  <c r="L7" i="1" s="1"/>
  <c r="L11" i="1" s="1"/>
  <c r="M7" i="1" s="1"/>
  <c r="M11" i="1" s="1"/>
  <c r="N7" i="1" s="1"/>
  <c r="N11" i="1" s="1"/>
  <c r="I4" i="1"/>
  <c r="E4" i="2" l="1"/>
  <c r="B4" i="2"/>
  <c r="O11" i="1"/>
  <c r="C33" i="2"/>
  <c r="H31" i="2"/>
</calcChain>
</file>

<file path=xl/sharedStrings.xml><?xml version="1.0" encoding="utf-8"?>
<sst xmlns="http://schemas.openxmlformats.org/spreadsheetml/2006/main" count="115" uniqueCount="75">
  <si>
    <t>Introduce importes SOLO en las celdas amarillas y en positivo. Los totales, los saldos y el panel se calculan automáticamente.</t>
  </si>
  <si>
    <t>Empresa</t>
  </si>
  <si>
    <t>Cafetería La Higuera</t>
  </si>
  <si>
    <t>Año</t>
  </si>
  <si>
    <t>Moneda</t>
  </si>
  <si>
    <t>EUR (€)</t>
  </si>
  <si>
    <t>Control de cuadre</t>
  </si>
  <si>
    <t>Meses en negativo</t>
  </si>
  <si>
    <t>RESUMEN MENSUAL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</si>
  <si>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</si>
  <si>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</si>
  <si>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</si>
  <si>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</si>
  <si>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</si>
  <si>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</si>
  <si>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</si>
  <si>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</si>
  <si>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</si>
  <si>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</si>
  <si>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</si>
  <si>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</si>
  <si>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Saldo inicial (caja y bancos)</t>
  </si>
  <si>
    <t>Entradas totales</t>
  </si>
  <si>
    <t>Salidas totales</t>
  </si>
  <si>
    <t>Flujo neto del mes</t>
  </si>
  <si>
    <t>Saldo final del mes</t>
  </si>
  <si>
    <t>ACTIVIDADES DE OPERACIÓN</t>
  </si>
  <si>
    <t>Ventas en local</t>
  </si>
  <si>
    <t>Ventas en terraza y eventos</t>
  </si>
  <si>
    <t>Catering y pedidos especiales</t>
  </si>
  <si>
    <t>Total entradas de operación</t>
  </si>
  <si>
    <t>Sueldos y Seguridad Social</t>
  </si>
  <si>
    <t>Compras a proveedores</t>
  </si>
  <si>
    <t>Alquiler del local</t>
  </si>
  <si>
    <t>Suministros (luz, agua, gas)</t>
  </si>
  <si>
    <t>Marketing y publicidad</t>
  </si>
  <si>
    <t>Otros gastos operativos</t>
  </si>
  <si>
    <t>Total salidas de operación</t>
  </si>
  <si>
    <t>Flujo de operación</t>
  </si>
  <si>
    <t>ACTIVIDADES DE INVERSIÓN</t>
  </si>
  <si>
    <t>Venta de equipamiento usado</t>
  </si>
  <si>
    <t>Total entradas de inversión</t>
  </si>
  <si>
    <t>Compra de equipamiento</t>
  </si>
  <si>
    <t>Reforma y mejoras del local</t>
  </si>
  <si>
    <t>Total salidas de inversión</t>
  </si>
  <si>
    <t>Flujo de inversión</t>
  </si>
  <si>
    <t>ACTIVIDADES DE FINANCIACIÓN</t>
  </si>
  <si>
    <t>Préstamo bancario recibido</t>
  </si>
  <si>
    <t>Aportaciones de socios</t>
  </si>
  <si>
    <t>Total entradas de financiación</t>
  </si>
  <si>
    <t>Cuota de préstamo (capital + intereses)</t>
  </si>
  <si>
    <t>Otros pagos financieros</t>
  </si>
  <si>
    <t>Total salidas de financiación</t>
  </si>
  <si>
    <t>Flujo de financiación</t>
  </si>
  <si>
    <t>GUÍA RÁPIDA</t>
  </si>
  <si>
    <t>•  Celdas amarillas = las únicas que debes editar (importes en positivo).</t>
  </si>
  <si>
    <t>•  El saldo inicial de cada mes se toma solo del saldo final del mes anterior; solo escribes el de enero.</t>
  </si>
  <si>
    <t>•  Cada sección resta sus salidas a sus entradas; el resumen suma los flujos de las tres secciones.</t>
  </si>
  <si>
    <t>•  Los importes negativos y los saldos por debajo de cero se muestran en rojo para detectarlos rápido.</t>
  </si>
  <si>
    <t>PANEL DE CONTROL · FLUJO DE CAJA 2026</t>
  </si>
  <si>
    <t>Saldo final del año</t>
  </si>
  <si>
    <t>Variación de caja</t>
  </si>
  <si>
    <t>Entradas del año</t>
  </si>
  <si>
    <t>Salidas del año</t>
  </si>
  <si>
    <t>INDICADORES DEL AÑO</t>
  </si>
  <si>
    <t>DIAGNÓSTICO</t>
  </si>
  <si>
    <t>Saldo inicial del año</t>
  </si>
  <si>
    <t>Flujo de operación (año)</t>
  </si>
  <si>
    <t>Flujo de inversión (año)</t>
  </si>
  <si>
    <t>Flujo de financiación (año)</t>
  </si>
  <si>
    <t>Flujo neto anual</t>
  </si>
  <si>
    <t>Promedio de flujo neto mensual</t>
  </si>
  <si>
    <t>Saldo mínimo del año</t>
  </si>
  <si>
    <t>Mes de menor saldo</t>
  </si>
  <si>
    <t>FLUJO DE CAJA · EJEMPLO EXCEL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</si>
</sst>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&quot; €&quot;;[Red]\-#,##0&quot; €&quot;"/>
  </numFmts>
  <fonts count="14" x14ac:knownFonts="1">
    <font>
      <sz val="11"/>
      <color theme="1"/>
      <name val="Calibri"/>
      <family val="2"/>
      <charset val="1"/>
    </font>
    <font>
      <b/>
      <sz val="15"/>
      <color rgb="FFFFFFFF"/>
      <name val="Arial"/>
      <charset val="1"/>
    </font>
    <font>
      <i/>
      <sz val="9"/>
      <color rgb="FFFFFFFF"/>
      <name val="Arial"/>
      <charset val="1"/>
    </font>
    <font>
      <b/>
      <sz val="10"/>
      <color rgb="FF000000"/>
      <name val="Arial"/>
      <charset val="1"/>
    </font>
    <font>
      <sz val="10"/>
      <color rgb="FF000000"/>
      <name val="Arial"/>
      <charset val="1"/>
    </font>
    <font>
      <b/>
      <sz val="10"/>
      <color rgb="FF0E403B"/>
      <name val="Arial"/>
      <charset val="1"/>
    </font>
    <font>
      <b/>
      <sz val="10"/>
      <color rgb="FFFFFFFF"/>
      <name val="Arial"/>
      <charset val="1"/>
    </font>
    <font>
      <b/>
      <sz val="9"/>
      <color rgb="FFFFFFFF"/>
      <name val="Arial"/>
      <charset val="1"/>
    </font>
    <font>
      <sz val="9"/>
      <color rgb="FF404040"/>
      <name val="Arial"/>
      <charset val="1"/>
    </font>
    <font>
      <b/>
      <sz val="16"/>
      <color rgb="FF0E403B"/>
      <name val="Arial"/>
      <charset val="1"/>
    </font>
    <font>
      <b/>
      <sz val="11"/>
      <color rgb="FFFFFFFF"/>
      <name val="Arial"/>
      <charset val="1"/>
    </font>
    <font>
      <b/>
      <sz val="11"/>
      <color rgb="FF0E403B"/>
      <name val="Arial"/>
      <charset val="1"/>
    </font>
    <font>
      <sz val="10"/>
      <color rgb="FF0E403B"/>
      <name val="Arial"/>
      <charset val="1"/>
    </font>
    <font>
      <sz val="10"/>
      <color rgb="FF404040"/>
      <name val="Arial"/>
      <charset val="1"/>
    </font>
  </fonts>
  <fills count="9">
    <fill>
      <patternFill patternType="none"/>
    </fill>
    <fill>
      <patternFill patternType="gray125"/>
    </fill>
    <fill>
      <patternFill patternType="solid">
        <fgColor rgb="FF13343B"/>
        <bgColor rgb="FF0E403B"/>
      </patternFill>
    </fill>
    <fill>
      <patternFill patternType="solid">
        <fgColor rgb="FF1F5F5B"/>
        <bgColor rgb="FF0E403B"/>
      </patternFill>
    </fill>
    <fill>
      <patternFill patternType="solid">
        <fgColor rgb="FFEAF3F1"/>
        <bgColor rgb="FFF9F9F9"/>
      </patternFill>
    </fill>
    <fill>
      <patternFill patternType="solid">
        <fgColor rgb="FFFFF6D5"/>
        <bgColor rgb="FFF9F9F9"/>
      </patternFill>
    </fill>
    <fill>
      <patternFill patternType="solid">
        <fgColor rgb="FFC9E2DC"/>
        <bgColor rgb="FFD6E8E4"/>
      </patternFill>
    </fill>
    <fill>
      <patternFill patternType="solid">
        <fgColor rgb="FFBFD9D2"/>
        <bgColor rgb="FFC9E2DC"/>
      </patternFill>
    </fill>
    <fill>
      <patternFill patternType="solid">
        <fgColor rgb="FFD6E8E4"/>
        <bgColor rgb="FFC9E2DC"/>
      </patternFill>
    </fill>
  </fills>
  <borders count="3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1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top" wrapText="1"/>
    </xf>
    <xf numFmtId="0" fontId="12" fillId="4" borderId="2" xfId="0" applyFont="1" applyFill="1" applyBorder="1" applyAlignment="1">
      <alignment horizontal="left" vertical="top" wrapText="1"/>
    </xf>
    <xf numFmtId="164" fontId="11" fillId="0" borderId="1" xfId="0" applyNumberFormat="1" applyFont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164" fontId="9" fillId="4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6" fillId="3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164" fontId="4" fillId="5" borderId="1" xfId="0" applyNumberFormat="1" applyFont="1" applyFill="1" applyBorder="1" applyAlignment="1">
      <alignment horizontal="right" vertical="center"/>
    </xf>
    <xf numFmtId="164" fontId="4" fillId="4" borderId="1" xfId="0" applyNumberFormat="1" applyFont="1" applyFill="1" applyBorder="1" applyAlignment="1">
      <alignment horizontal="right" vertical="center"/>
    </xf>
    <xf numFmtId="164" fontId="3" fillId="4" borderId="1" xfId="0" applyNumberFormat="1" applyFont="1" applyFill="1" applyBorder="1" applyAlignment="1">
      <alignment horizontal="right" vertical="center"/>
    </xf>
    <xf numFmtId="0" fontId="5" fillId="6" borderId="1" xfId="0" applyFont="1" applyFill="1" applyBorder="1" applyAlignment="1">
      <alignment horizontal="left" vertical="center"/>
    </xf>
    <xf numFmtId="164" fontId="5" fillId="6" borderId="1" xfId="0" applyNumberFormat="1" applyFont="1" applyFill="1" applyBorder="1" applyAlignment="1">
      <alignment horizontal="right" vertical="center"/>
    </xf>
    <xf numFmtId="0" fontId="5" fillId="7" borderId="1" xfId="0" applyFont="1" applyFill="1" applyBorder="1" applyAlignment="1">
      <alignment horizontal="left" vertical="center"/>
    </xf>
    <xf numFmtId="164" fontId="5" fillId="7" borderId="1" xfId="0" applyNumberFormat="1" applyFont="1" applyFill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0" fontId="5" fillId="8" borderId="1" xfId="0" applyFont="1" applyFill="1" applyBorder="1" applyAlignment="1">
      <alignment horizontal="left" vertical="center"/>
    </xf>
    <xf numFmtId="164" fontId="5" fillId="8" borderId="1" xfId="0" applyNumberFormat="1" applyFont="1" applyFill="1" applyBorder="1" applyAlignment="1">
      <alignment horizontal="right" vertical="center"/>
    </xf>
  </cellXfs>
  <cellStyles count="1">
    <cellStyle name="Standard" xfId="0" builtinId="0"/>
  </cellStyles>
  <dxfs count="5">
    <dxf>
      <font>
        <sz val="10"/>
        <color rgb="FFC00000"/>
        <name val="Arial"/>
        <charset val="1"/>
      </font>
    </dxf>
    <dxf>
      <font>
        <sz val="10"/>
        <color rgb="FFC00000"/>
        <name val="Arial"/>
        <charset val="1"/>
      </font>
    </dxf>
    <dxf>
      <font>
        <sz val="10"/>
        <color rgb="FFC00000"/>
        <name val="Arial"/>
        <charset val="1"/>
      </font>
    </dxf>
    <dxf>
      <font>
        <b/>
        <sz val="10"/>
        <color rgb="FFC00000"/>
        <name val="Arial"/>
        <charset val="1"/>
      </font>
      <fill>
        <patternFill>
          <bgColor rgb="FFF8CFCF"/>
        </patternFill>
      </fill>
    </dxf>
    <dxf>
      <font>
        <b/>
        <sz val="10"/>
        <color rgb="FFC00000"/>
        <name val="Arial"/>
        <charset val="1"/>
      </font>
    </dxf>
  </dxfs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F5F5B"/>
      <rgbColor rgb="FFBFBFBF"/>
      <rgbColor rgb="FF878787"/>
      <rgbColor rgb="FF9999FF"/>
      <rgbColor rgb="FFBE4B48"/>
      <rgbColor rgb="FFFFF6D5"/>
      <rgbColor rgb="FFEAF3F1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9E2DC"/>
      <rgbColor rgb="FFD6E8E4"/>
      <rgbColor rgb="FFF9F9F9"/>
      <rgbColor rgb="FFBFD9D2"/>
      <rgbColor rgb="FFFF99CC"/>
      <rgbColor rgb="FFCC99FF"/>
      <rgbColor rgb="FFF8CFCF"/>
      <rgbColor rgb="FF3366FF"/>
      <rgbColor rgb="FF33CCCC"/>
      <rgbColor rgb="FF99CC00"/>
      <rgbColor rgb="FFFFCC00"/>
      <rgbColor rgb="FFFF9900"/>
      <rgbColor rgb="FFFF6600"/>
      <rgbColor rgb="FF4F81BD"/>
      <rgbColor rgb="FF969696"/>
      <rgbColor rgb="FF13343B"/>
      <rgbColor rgb="FF339966"/>
      <rgbColor rgb="FF0E403B"/>
      <rgbColor rgb="FF333300"/>
      <rgbColor rgb="FF993300"/>
      <rgbColor rgb="FF993366"/>
      <rgbColor rgb="FF333399"/>
      <rgbColor rgb="FF40404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</a:rPr>
              <a:t>Evolución mensual: flujo neto y saldo final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'Flujo de caja'!$B$10</c:f>
              <c:strCache>
                <c:ptCount val="1"/>
                <c:pt idx="0">
                  <c:v>Flujo neto del mes</c:v>
                </c:pt>
              </c:strCache>
            </c:strRef>
          </c:tx>
          <c:spPr>
            <a:solidFill>
              <a:srgbClr val="4F81BD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'Flujo de caja'!$C$6:$N$6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'Flujo de caja'!$C$10:$N$10</c:f>
              <c:numCache>
                <c:formatCode>General</c:formatCode>
                <c:ptCount val="12"/>
                <c:pt idx="0">
                  <c:v>5750</c:v>
                </c:pt>
                <c:pt idx="1">
                  <c:v>-1380</c:v>
                </c:pt>
                <c:pt idx="2">
                  <c:v>-3580</c:v>
                </c:pt>
                <c:pt idx="3">
                  <c:v>1320</c:v>
                </c:pt>
                <c:pt idx="4">
                  <c:v>2440</c:v>
                </c:pt>
                <c:pt idx="5">
                  <c:v>3250</c:v>
                </c:pt>
                <c:pt idx="6">
                  <c:v>4270</c:v>
                </c:pt>
                <c:pt idx="7">
                  <c:v>3170</c:v>
                </c:pt>
                <c:pt idx="8">
                  <c:v>1950</c:v>
                </c:pt>
                <c:pt idx="9">
                  <c:v>1020</c:v>
                </c:pt>
                <c:pt idx="10">
                  <c:v>640</c:v>
                </c:pt>
                <c:pt idx="11">
                  <c:v>890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D0-4630-BDF2-02323EE350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673238"/>
        <c:axId val="95403509"/>
      </c:barChart>
      <c:lineChart>
        <c:grouping val="standard"/>
        <c:varyColors val="0"/>
        <c:ser>
          <c:idx val="1"/>
          <c:order val="1"/>
          <c:tx>
            <c:strRef>
              <c:f>'Flujo de caja'!$B$11</c:f>
              <c:strCache>
                <c:ptCount val="1"/>
                <c:pt idx="0">
                  <c:v>Saldo final del mes</c:v>
                </c:pt>
              </c:strCache>
            </c:strRef>
          </c:tx>
          <c:spPr>
            <a:ln w="25920">
              <a:solidFill>
                <a:srgbClr val="BE4B48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'Flujo de caja'!$C$6:$N$6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'Flujo de caja'!$C$11:$N$11</c:f>
              <c:numCache>
                <c:formatCode>General</c:formatCode>
                <c:ptCount val="12"/>
                <c:pt idx="0">
                  <c:v>14250</c:v>
                </c:pt>
                <c:pt idx="1">
                  <c:v>12870</c:v>
                </c:pt>
                <c:pt idx="2">
                  <c:v>9290</c:v>
                </c:pt>
                <c:pt idx="3">
                  <c:v>10610</c:v>
                </c:pt>
                <c:pt idx="4">
                  <c:v>13050</c:v>
                </c:pt>
                <c:pt idx="5">
                  <c:v>16300</c:v>
                </c:pt>
                <c:pt idx="6">
                  <c:v>20570</c:v>
                </c:pt>
                <c:pt idx="7">
                  <c:v>23740</c:v>
                </c:pt>
                <c:pt idx="8">
                  <c:v>25690</c:v>
                </c:pt>
                <c:pt idx="9">
                  <c:v>26710</c:v>
                </c:pt>
                <c:pt idx="10">
                  <c:v>27350</c:v>
                </c:pt>
                <c:pt idx="11">
                  <c:v>28240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D0-4630-BDF2-02323EE350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marker val="1"/>
        <c:smooth val="0"/>
        <c:axId val="75749916"/>
        <c:axId val="37667900"/>
      </c:lineChart>
      <c:catAx>
        <c:axId val="1867323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95403509"/>
        <c:crosses val="autoZero"/>
        <c:auto val="1"/>
        <c:lblAlgn val="ctr"/>
        <c:lblOffset val="100"/>
        <c:noMultiLvlLbl val="0"/>
      </c:catAx>
      <c:valAx>
        <c:axId val="95403509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sz="1000" b="1" strike="noStrike" spc="-1">
                    <a:solidFill>
                      <a:srgbClr val="000000"/>
                    </a:solidFill>
                    <a:latin typeface="Calibri"/>
                  </a:rPr>
                  <a:t>Flujo neto (€)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18673238"/>
        <c:crosses val="autoZero"/>
        <c:crossBetween val="between"/>
      </c:valAx>
      <c:catAx>
        <c:axId val="757499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37667900"/>
        <c:crosses val="autoZero"/>
        <c:auto val="1"/>
        <c:lblAlgn val="ctr"/>
        <c:lblOffset val="100"/>
        <c:noMultiLvlLbl val="0"/>
      </c:catAx>
      <c:valAx>
        <c:axId val="37667900"/>
        <c:scaling>
          <c:orientation val="minMax"/>
        </c:scaling>
        <c:delete val="0"/>
        <c:axPos val="r"/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sz="1000" b="1" strike="noStrike" spc="-1">
                    <a:solidFill>
                      <a:srgbClr val="000000"/>
                    </a:solidFill>
                    <a:latin typeface="Calibri"/>
                  </a:rPr>
                  <a:t>Saldo final (€)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75749916"/>
        <c:crosses val="max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</xdr:row>
      <xdr:rowOff>0</xdr:rowOff>
    </xdr:from>
    <xdr:to>
      <xdr:col>10</xdr:col>
      <xdr:colOff>1324440</xdr:colOff>
      <xdr:row>22</xdr:row>
      <xdr:rowOff>11520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48"/>
  <sheetViews>
    <sheetView showGridLines="0"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N53" sqref="N53"/>
    </sheetView>
  </sheetViews>
  <sheetFormatPr baseColWidth="10" defaultColWidth="8.7109375" defaultRowHeight="15" x14ac:dyDescent="0.25"/>
  <cols>
    <col min="1" max="1" width="2" customWidth="1"/>
    <col min="2" max="2" width="34" customWidth="1"/>
    <col min="3" max="14" width="10.5703125" customWidth="1"/>
    <col min="15" max="15" width="12.42578125" customWidth="1"/>
  </cols>
  <sheetData>
    <row r="1" spans="2:15" ht="27.75" customHeight="1" x14ac:dyDescent="0.25">
      <c r="B1" s="14" t="s">
        <v>74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2:15" ht="15.75" customHeight="1" x14ac:dyDescent="0.25">
      <c r="B2" s="13" t="s">
        <v>0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2:15" x14ac:dyDescent="0.25">
      <c r="B3" s="15" t="s">
        <v>1</v>
      </c>
      <c r="C3" s="12" t="s">
        <v>2</v>
      </c>
      <c r="D3" s="12"/>
      <c r="E3" s="12"/>
      <c r="F3" s="12"/>
      <c r="H3" s="16" t="s">
        <v>3</v>
      </c>
      <c r="I3" s="17">
        <v>2026</v>
      </c>
      <c r="K3" s="16" t="s">
        <v>4</v>
      </c>
      <c r="L3" s="11" t="s">
        <v>5</v>
      </c>
      <c r="M3" s="11"/>
    </row>
    <row r="4" spans="2:15" x14ac:dyDescent="0.25">
      <c r="B4" s="15" t="s">
        <v>6</v>
      </c>
      <c r="C4" s="10" t="str">
        <f>IF(AND(ROUND(SUM(C8:N8)-(SUM(C17:N17)+SUM(C29:N29)+SUM(C38:N38)),2)=0,ROUND(SUM(C9:N9)-(SUM(C24:N24)+SUM(C32:N32)+SUM(C41:N41)),2)=0),"✔ El modelo cuadra correctamente","✖ Hay un descuadre, revisa las celdas")</f>
        <v>✔ El modelo cuadra correctamente</v>
      </c>
      <c r="D4" s="10"/>
      <c r="E4" s="10"/>
      <c r="F4" s="10"/>
      <c r="H4" s="16" t="s">
        <v>7</v>
      </c>
      <c r="I4" s="18">
        <f>COUNTIF(C11:N11,"&lt;0")</f>
        <v>0</v>
      </c>
    </row>
    <row r="6" spans="2:15" x14ac:dyDescent="0.25">
      <c r="B6" s="19" t="s">
        <v>8</v>
      </c>
      <c r="C6" s="20" t="s">
        <v>9</v>
      </c>
      <c r="D6" s="20" t="s">
        <v>10</v>
      </c>
      <c r="E6" s="20" t="s">
        <v>11</v>
      </c>
      <c r="F6" s="20" t="s">
        <v>12</v>
      </c>
      <c r="G6" s="20" t="s">
        <v>13</v>
      </c>
      <c r="H6" s="20" t="s">
        <v>14</v>
      </c>
      <c r="I6" s="20" t="s">
        <v>15</v>
      </c>
      <c r="J6" s="20" t="s">
        <v>16</v>
      </c>
      <c r="K6" s="20" t="s">
        <v>17</v>
      </c>
      <c r="L6" s="20" t="s">
        <v>18</v>
      </c>
      <c r="M6" s="20" t="s">
        <v>19</v>
      </c>
      <c r="N6" s="20" t="s">
        <v>20</v>
      </c>
      <c r="O6" s="20" t="s">
        <v>3</v>
      </c>
    </row>
    <row r="7" spans="2:15" x14ac:dyDescent="0.25">
      <c r="B7" s="21" t="s">
        <v>21</v>
      </c>
      <c r="C7" s="22">
        <v>8500</v>
      </c>
      <c r="D7" s="23">
        <f t="shared" ref="D7:N7" si="0">C11</f>
        <v>14250</v>
      </c>
      <c r="E7" s="23">
        <f t="shared" si="0"/>
        <v>12870</v>
      </c>
      <c r="F7" s="23">
        <f t="shared" si="0"/>
        <v>9290</v>
      </c>
      <c r="G7" s="23">
        <f t="shared" si="0"/>
        <v>10610</v>
      </c>
      <c r="H7" s="23">
        <f t="shared" si="0"/>
        <v>13050</v>
      </c>
      <c r="I7" s="23">
        <f t="shared" si="0"/>
        <v>16300</v>
      </c>
      <c r="J7" s="23">
        <f t="shared" si="0"/>
        <v>20570</v>
      </c>
      <c r="K7" s="23">
        <f t="shared" si="0"/>
        <v>23740</v>
      </c>
      <c r="L7" s="23">
        <f t="shared" si="0"/>
        <v>25690</v>
      </c>
      <c r="M7" s="23">
        <f t="shared" si="0"/>
        <v>26710</v>
      </c>
      <c r="N7" s="23">
        <f t="shared" si="0"/>
        <v>27350</v>
      </c>
      <c r="O7" s="24">
        <f>C7</f>
        <v>8500</v>
      </c>
    </row>
    <row r="8" spans="2:15" x14ac:dyDescent="0.25">
      <c r="B8" s="21" t="s">
        <v>22</v>
      </c>
      <c r="C8" s="23">
        <f t="shared" ref="C8:N8" si="1">C17+C29+C38</f>
        <v>28300</v>
      </c>
      <c r="D8" s="23">
        <f t="shared" si="1"/>
        <v>14800</v>
      </c>
      <c r="E8" s="23">
        <f t="shared" si="1"/>
        <v>18000</v>
      </c>
      <c r="F8" s="23">
        <f t="shared" si="1"/>
        <v>19500</v>
      </c>
      <c r="G8" s="23">
        <f t="shared" si="1"/>
        <v>22200</v>
      </c>
      <c r="H8" s="23">
        <f t="shared" si="1"/>
        <v>25000</v>
      </c>
      <c r="I8" s="23">
        <f t="shared" si="1"/>
        <v>27500</v>
      </c>
      <c r="J8" s="23">
        <f t="shared" si="1"/>
        <v>25800</v>
      </c>
      <c r="K8" s="23">
        <f t="shared" si="1"/>
        <v>21300</v>
      </c>
      <c r="L8" s="23">
        <f t="shared" si="1"/>
        <v>18900</v>
      </c>
      <c r="M8" s="23">
        <f t="shared" si="1"/>
        <v>17800</v>
      </c>
      <c r="N8" s="23">
        <f t="shared" si="1"/>
        <v>21700</v>
      </c>
      <c r="O8" s="24">
        <f>SUM(C8:N8)</f>
        <v>260800</v>
      </c>
    </row>
    <row r="9" spans="2:15" x14ac:dyDescent="0.25">
      <c r="B9" s="21" t="s">
        <v>23</v>
      </c>
      <c r="C9" s="23">
        <f t="shared" ref="C9:N9" si="2">C24+C32+C41</f>
        <v>22550</v>
      </c>
      <c r="D9" s="23">
        <f t="shared" si="2"/>
        <v>16180</v>
      </c>
      <c r="E9" s="23">
        <f t="shared" si="2"/>
        <v>21580</v>
      </c>
      <c r="F9" s="23">
        <f t="shared" si="2"/>
        <v>18180</v>
      </c>
      <c r="G9" s="23">
        <f t="shared" si="2"/>
        <v>19760</v>
      </c>
      <c r="H9" s="23">
        <f t="shared" si="2"/>
        <v>21750</v>
      </c>
      <c r="I9" s="23">
        <f t="shared" si="2"/>
        <v>23230</v>
      </c>
      <c r="J9" s="23">
        <f t="shared" si="2"/>
        <v>22630</v>
      </c>
      <c r="K9" s="23">
        <f t="shared" si="2"/>
        <v>19350</v>
      </c>
      <c r="L9" s="23">
        <f t="shared" si="2"/>
        <v>17880</v>
      </c>
      <c r="M9" s="23">
        <f t="shared" si="2"/>
        <v>17160</v>
      </c>
      <c r="N9" s="23">
        <f t="shared" si="2"/>
        <v>20810</v>
      </c>
      <c r="O9" s="24">
        <f>SUM(C9:N9)</f>
        <v>241060</v>
      </c>
    </row>
    <row r="10" spans="2:15" x14ac:dyDescent="0.25">
      <c r="B10" s="25" t="s">
        <v>24</v>
      </c>
      <c r="C10" s="26">
        <f t="shared" ref="C10:N10" si="3">C8-C9</f>
        <v>5750</v>
      </c>
      <c r="D10" s="26">
        <f t="shared" si="3"/>
        <v>-1380</v>
      </c>
      <c r="E10" s="26">
        <f t="shared" si="3"/>
        <v>-3580</v>
      </c>
      <c r="F10" s="26">
        <f t="shared" si="3"/>
        <v>1320</v>
      </c>
      <c r="G10" s="26">
        <f t="shared" si="3"/>
        <v>2440</v>
      </c>
      <c r="H10" s="26">
        <f t="shared" si="3"/>
        <v>3250</v>
      </c>
      <c r="I10" s="26">
        <f t="shared" si="3"/>
        <v>4270</v>
      </c>
      <c r="J10" s="26">
        <f t="shared" si="3"/>
        <v>3170</v>
      </c>
      <c r="K10" s="26">
        <f t="shared" si="3"/>
        <v>1950</v>
      </c>
      <c r="L10" s="26">
        <f t="shared" si="3"/>
        <v>1020</v>
      </c>
      <c r="M10" s="26">
        <f t="shared" si="3"/>
        <v>640</v>
      </c>
      <c r="N10" s="26">
        <f t="shared" si="3"/>
        <v>890</v>
      </c>
      <c r="O10" s="26">
        <f>SUM(C10:N10)</f>
        <v>19740</v>
      </c>
    </row>
    <row r="11" spans="2:15" ht="18" customHeight="1" x14ac:dyDescent="0.25">
      <c r="B11" s="27" t="s">
        <v>25</v>
      </c>
      <c r="C11" s="28">
        <f t="shared" ref="C11:N11" si="4">C7+C10</f>
        <v>14250</v>
      </c>
      <c r="D11" s="28">
        <f t="shared" si="4"/>
        <v>12870</v>
      </c>
      <c r="E11" s="28">
        <f t="shared" si="4"/>
        <v>9290</v>
      </c>
      <c r="F11" s="28">
        <f t="shared" si="4"/>
        <v>10610</v>
      </c>
      <c r="G11" s="28">
        <f t="shared" si="4"/>
        <v>13050</v>
      </c>
      <c r="H11" s="28">
        <f t="shared" si="4"/>
        <v>16300</v>
      </c>
      <c r="I11" s="28">
        <f t="shared" si="4"/>
        <v>20570</v>
      </c>
      <c r="J11" s="28">
        <f t="shared" si="4"/>
        <v>23740</v>
      </c>
      <c r="K11" s="28">
        <f t="shared" si="4"/>
        <v>25690</v>
      </c>
      <c r="L11" s="28">
        <f t="shared" si="4"/>
        <v>26710</v>
      </c>
      <c r="M11" s="28">
        <f t="shared" si="4"/>
        <v>27350</v>
      </c>
      <c r="N11" s="28">
        <f t="shared" si="4"/>
        <v>28240</v>
      </c>
      <c r="O11" s="28">
        <f>N11</f>
        <v>28240</v>
      </c>
    </row>
    <row r="13" spans="2:15" x14ac:dyDescent="0.25">
      <c r="B13" s="19" t="s">
        <v>26</v>
      </c>
      <c r="C13" s="20" t="s">
        <v>9</v>
      </c>
      <c r="D13" s="20" t="s">
        <v>10</v>
      </c>
      <c r="E13" s="20" t="s">
        <v>11</v>
      </c>
      <c r="F13" s="20" t="s">
        <v>12</v>
      </c>
      <c r="G13" s="20" t="s">
        <v>13</v>
      </c>
      <c r="H13" s="20" t="s">
        <v>14</v>
      </c>
      <c r="I13" s="20" t="s">
        <v>15</v>
      </c>
      <c r="J13" s="20" t="s">
        <v>16</v>
      </c>
      <c r="K13" s="20" t="s">
        <v>17</v>
      </c>
      <c r="L13" s="20" t="s">
        <v>18</v>
      </c>
      <c r="M13" s="20" t="s">
        <v>19</v>
      </c>
      <c r="N13" s="20" t="s">
        <v>20</v>
      </c>
      <c r="O13" s="20" t="s">
        <v>3</v>
      </c>
    </row>
    <row r="14" spans="2:15" x14ac:dyDescent="0.25">
      <c r="B14" s="29" t="s">
        <v>27</v>
      </c>
      <c r="C14" s="22">
        <v>14000</v>
      </c>
      <c r="D14" s="22">
        <v>13500</v>
      </c>
      <c r="E14" s="22">
        <v>15000</v>
      </c>
      <c r="F14" s="22">
        <v>16000</v>
      </c>
      <c r="G14" s="22">
        <v>17500</v>
      </c>
      <c r="H14" s="22">
        <v>19000</v>
      </c>
      <c r="I14" s="22">
        <v>21000</v>
      </c>
      <c r="J14" s="22">
        <v>20000</v>
      </c>
      <c r="K14" s="22">
        <v>17000</v>
      </c>
      <c r="L14" s="22">
        <v>16000</v>
      </c>
      <c r="M14" s="22">
        <v>15500</v>
      </c>
      <c r="N14" s="22">
        <v>18000</v>
      </c>
      <c r="O14" s="30">
        <f t="shared" ref="O14:O25" si="5">SUM(C14:N14)</f>
        <v>202500</v>
      </c>
    </row>
    <row r="15" spans="2:15" x14ac:dyDescent="0.25">
      <c r="B15" s="29" t="s">
        <v>28</v>
      </c>
      <c r="C15" s="22">
        <v>500</v>
      </c>
      <c r="D15" s="22">
        <v>600</v>
      </c>
      <c r="E15" s="22">
        <v>1500</v>
      </c>
      <c r="F15" s="22">
        <v>2500</v>
      </c>
      <c r="G15" s="22">
        <v>3500</v>
      </c>
      <c r="H15" s="22">
        <v>4500</v>
      </c>
      <c r="I15" s="22">
        <v>5500</v>
      </c>
      <c r="J15" s="22">
        <v>5200</v>
      </c>
      <c r="K15" s="22">
        <v>3000</v>
      </c>
      <c r="L15" s="22">
        <v>1500</v>
      </c>
      <c r="M15" s="22">
        <v>700</v>
      </c>
      <c r="N15" s="22">
        <v>1200</v>
      </c>
      <c r="O15" s="30">
        <f t="shared" si="5"/>
        <v>30200</v>
      </c>
    </row>
    <row r="16" spans="2:15" x14ac:dyDescent="0.25">
      <c r="B16" s="29" t="s">
        <v>29</v>
      </c>
      <c r="C16" s="22">
        <v>800</v>
      </c>
      <c r="D16" s="22">
        <v>700</v>
      </c>
      <c r="E16" s="22">
        <v>900</v>
      </c>
      <c r="F16" s="22">
        <v>1000</v>
      </c>
      <c r="G16" s="22">
        <v>1200</v>
      </c>
      <c r="H16" s="22">
        <v>1500</v>
      </c>
      <c r="I16" s="22">
        <v>1000</v>
      </c>
      <c r="J16" s="22">
        <v>600</v>
      </c>
      <c r="K16" s="22">
        <v>1300</v>
      </c>
      <c r="L16" s="22">
        <v>1400</v>
      </c>
      <c r="M16" s="22">
        <v>1600</v>
      </c>
      <c r="N16" s="22">
        <v>2500</v>
      </c>
      <c r="O16" s="30">
        <f t="shared" si="5"/>
        <v>14500</v>
      </c>
    </row>
    <row r="17" spans="2:15" x14ac:dyDescent="0.25">
      <c r="B17" s="31" t="s">
        <v>30</v>
      </c>
      <c r="C17" s="32">
        <f t="shared" ref="C17:N17" si="6">SUM(C14:C16)</f>
        <v>15300</v>
      </c>
      <c r="D17" s="32">
        <f t="shared" si="6"/>
        <v>14800</v>
      </c>
      <c r="E17" s="32">
        <f t="shared" si="6"/>
        <v>17400</v>
      </c>
      <c r="F17" s="32">
        <f t="shared" si="6"/>
        <v>19500</v>
      </c>
      <c r="G17" s="32">
        <f t="shared" si="6"/>
        <v>22200</v>
      </c>
      <c r="H17" s="32">
        <f t="shared" si="6"/>
        <v>25000</v>
      </c>
      <c r="I17" s="32">
        <f t="shared" si="6"/>
        <v>27500</v>
      </c>
      <c r="J17" s="32">
        <f t="shared" si="6"/>
        <v>25800</v>
      </c>
      <c r="K17" s="32">
        <f t="shared" si="6"/>
        <v>21300</v>
      </c>
      <c r="L17" s="32">
        <f t="shared" si="6"/>
        <v>18900</v>
      </c>
      <c r="M17" s="32">
        <f t="shared" si="6"/>
        <v>17800</v>
      </c>
      <c r="N17" s="32">
        <f t="shared" si="6"/>
        <v>21700</v>
      </c>
      <c r="O17" s="32">
        <f t="shared" si="5"/>
        <v>247200</v>
      </c>
    </row>
    <row r="18" spans="2:15" x14ac:dyDescent="0.25">
      <c r="B18" s="29" t="s">
        <v>31</v>
      </c>
      <c r="C18" s="22">
        <v>7000</v>
      </c>
      <c r="D18" s="22">
        <v>7000</v>
      </c>
      <c r="E18" s="22">
        <v>7200</v>
      </c>
      <c r="F18" s="22">
        <v>7500</v>
      </c>
      <c r="G18" s="22">
        <v>8000</v>
      </c>
      <c r="H18" s="22">
        <v>9000</v>
      </c>
      <c r="I18" s="22">
        <v>9500</v>
      </c>
      <c r="J18" s="22">
        <v>9500</v>
      </c>
      <c r="K18" s="22">
        <v>8000</v>
      </c>
      <c r="L18" s="22">
        <v>7500</v>
      </c>
      <c r="M18" s="22">
        <v>7200</v>
      </c>
      <c r="N18" s="22">
        <v>8500</v>
      </c>
      <c r="O18" s="30">
        <f t="shared" si="5"/>
        <v>95900</v>
      </c>
    </row>
    <row r="19" spans="2:15" x14ac:dyDescent="0.25">
      <c r="B19" s="29" t="s">
        <v>32</v>
      </c>
      <c r="C19" s="22">
        <v>5200</v>
      </c>
      <c r="D19" s="22">
        <v>5000</v>
      </c>
      <c r="E19" s="22">
        <v>5800</v>
      </c>
      <c r="F19" s="22">
        <v>6300</v>
      </c>
      <c r="G19" s="22">
        <v>7200</v>
      </c>
      <c r="H19" s="22">
        <v>8000</v>
      </c>
      <c r="I19" s="22">
        <v>9000</v>
      </c>
      <c r="J19" s="22">
        <v>8600</v>
      </c>
      <c r="K19" s="22">
        <v>6800</v>
      </c>
      <c r="L19" s="22">
        <v>6000</v>
      </c>
      <c r="M19" s="22">
        <v>5600</v>
      </c>
      <c r="N19" s="22">
        <v>7000</v>
      </c>
      <c r="O19" s="30">
        <f t="shared" si="5"/>
        <v>80500</v>
      </c>
    </row>
    <row r="20" spans="2:15" x14ac:dyDescent="0.25">
      <c r="B20" s="29" t="s">
        <v>33</v>
      </c>
      <c r="C20" s="22">
        <v>2200</v>
      </c>
      <c r="D20" s="22">
        <v>2200</v>
      </c>
      <c r="E20" s="22">
        <v>2200</v>
      </c>
      <c r="F20" s="22">
        <v>2200</v>
      </c>
      <c r="G20" s="22">
        <v>2200</v>
      </c>
      <c r="H20" s="22">
        <v>2200</v>
      </c>
      <c r="I20" s="22">
        <v>2200</v>
      </c>
      <c r="J20" s="22">
        <v>2200</v>
      </c>
      <c r="K20" s="22">
        <v>2200</v>
      </c>
      <c r="L20" s="22">
        <v>2200</v>
      </c>
      <c r="M20" s="22">
        <v>2200</v>
      </c>
      <c r="N20" s="22">
        <v>2200</v>
      </c>
      <c r="O20" s="30">
        <f t="shared" si="5"/>
        <v>26400</v>
      </c>
    </row>
    <row r="21" spans="2:15" x14ac:dyDescent="0.25">
      <c r="B21" s="29" t="s">
        <v>34</v>
      </c>
      <c r="C21" s="22">
        <v>950</v>
      </c>
      <c r="D21" s="22">
        <v>900</v>
      </c>
      <c r="E21" s="22">
        <v>850</v>
      </c>
      <c r="F21" s="22">
        <v>800</v>
      </c>
      <c r="G21" s="22">
        <v>780</v>
      </c>
      <c r="H21" s="22">
        <v>820</v>
      </c>
      <c r="I21" s="22">
        <v>950</v>
      </c>
      <c r="J21" s="22">
        <v>1000</v>
      </c>
      <c r="K21" s="22">
        <v>820</v>
      </c>
      <c r="L21" s="22">
        <v>800</v>
      </c>
      <c r="M21" s="22">
        <v>880</v>
      </c>
      <c r="N21" s="22">
        <v>980</v>
      </c>
      <c r="O21" s="30">
        <f t="shared" si="5"/>
        <v>10530</v>
      </c>
    </row>
    <row r="22" spans="2:15" x14ac:dyDescent="0.25">
      <c r="B22" s="29" t="s">
        <v>35</v>
      </c>
      <c r="C22" s="22">
        <v>400</v>
      </c>
      <c r="D22" s="22">
        <v>300</v>
      </c>
      <c r="E22" s="22">
        <v>500</v>
      </c>
      <c r="F22" s="22">
        <v>600</v>
      </c>
      <c r="G22" s="22">
        <v>700</v>
      </c>
      <c r="H22" s="22">
        <v>800</v>
      </c>
      <c r="I22" s="22">
        <v>600</v>
      </c>
      <c r="J22" s="22">
        <v>400</v>
      </c>
      <c r="K22" s="22">
        <v>700</v>
      </c>
      <c r="L22" s="22">
        <v>600</v>
      </c>
      <c r="M22" s="22">
        <v>500</v>
      </c>
      <c r="N22" s="22">
        <v>900</v>
      </c>
      <c r="O22" s="30">
        <f t="shared" si="5"/>
        <v>7000</v>
      </c>
    </row>
    <row r="23" spans="2:15" x14ac:dyDescent="0.25">
      <c r="B23" s="29" t="s">
        <v>36</v>
      </c>
      <c r="C23" s="22">
        <v>300</v>
      </c>
      <c r="D23" s="22">
        <v>300</v>
      </c>
      <c r="E23" s="22">
        <v>350</v>
      </c>
      <c r="F23" s="22">
        <v>300</v>
      </c>
      <c r="G23" s="22">
        <v>400</v>
      </c>
      <c r="H23" s="22">
        <v>450</v>
      </c>
      <c r="I23" s="22">
        <v>500</v>
      </c>
      <c r="J23" s="22">
        <v>450</v>
      </c>
      <c r="K23" s="22">
        <v>350</v>
      </c>
      <c r="L23" s="22">
        <v>300</v>
      </c>
      <c r="M23" s="22">
        <v>300</v>
      </c>
      <c r="N23" s="22">
        <v>600</v>
      </c>
      <c r="O23" s="30">
        <f t="shared" si="5"/>
        <v>4600</v>
      </c>
    </row>
    <row r="24" spans="2:15" x14ac:dyDescent="0.25">
      <c r="B24" s="31" t="s">
        <v>37</v>
      </c>
      <c r="C24" s="32">
        <f t="shared" ref="C24:N24" si="7">SUM(C18:C23)</f>
        <v>16050</v>
      </c>
      <c r="D24" s="32">
        <f t="shared" si="7"/>
        <v>15700</v>
      </c>
      <c r="E24" s="32">
        <f t="shared" si="7"/>
        <v>16900</v>
      </c>
      <c r="F24" s="32">
        <f t="shared" si="7"/>
        <v>17700</v>
      </c>
      <c r="G24" s="32">
        <f t="shared" si="7"/>
        <v>19280</v>
      </c>
      <c r="H24" s="32">
        <f t="shared" si="7"/>
        <v>21270</v>
      </c>
      <c r="I24" s="32">
        <f t="shared" si="7"/>
        <v>22750</v>
      </c>
      <c r="J24" s="32">
        <f t="shared" si="7"/>
        <v>22150</v>
      </c>
      <c r="K24" s="32">
        <f t="shared" si="7"/>
        <v>18870</v>
      </c>
      <c r="L24" s="32">
        <f t="shared" si="7"/>
        <v>17400</v>
      </c>
      <c r="M24" s="32">
        <f t="shared" si="7"/>
        <v>16680</v>
      </c>
      <c r="N24" s="32">
        <f t="shared" si="7"/>
        <v>20180</v>
      </c>
      <c r="O24" s="32">
        <f t="shared" si="5"/>
        <v>224930</v>
      </c>
    </row>
    <row r="25" spans="2:15" x14ac:dyDescent="0.25">
      <c r="B25" s="25" t="s">
        <v>38</v>
      </c>
      <c r="C25" s="26">
        <f t="shared" ref="C25:N25" si="8">C17-C24</f>
        <v>-750</v>
      </c>
      <c r="D25" s="26">
        <f t="shared" si="8"/>
        <v>-900</v>
      </c>
      <c r="E25" s="26">
        <f t="shared" si="8"/>
        <v>500</v>
      </c>
      <c r="F25" s="26">
        <f t="shared" si="8"/>
        <v>1800</v>
      </c>
      <c r="G25" s="26">
        <f t="shared" si="8"/>
        <v>2920</v>
      </c>
      <c r="H25" s="26">
        <f t="shared" si="8"/>
        <v>3730</v>
      </c>
      <c r="I25" s="26">
        <f t="shared" si="8"/>
        <v>4750</v>
      </c>
      <c r="J25" s="26">
        <f t="shared" si="8"/>
        <v>3650</v>
      </c>
      <c r="K25" s="26">
        <f t="shared" si="8"/>
        <v>2430</v>
      </c>
      <c r="L25" s="26">
        <f t="shared" si="8"/>
        <v>1500</v>
      </c>
      <c r="M25" s="26">
        <f t="shared" si="8"/>
        <v>1120</v>
      </c>
      <c r="N25" s="26">
        <f t="shared" si="8"/>
        <v>1520</v>
      </c>
      <c r="O25" s="26">
        <f t="shared" si="5"/>
        <v>22270</v>
      </c>
    </row>
    <row r="27" spans="2:15" x14ac:dyDescent="0.25">
      <c r="B27" s="19" t="s">
        <v>39</v>
      </c>
      <c r="C27" s="20" t="s">
        <v>9</v>
      </c>
      <c r="D27" s="20" t="s">
        <v>10</v>
      </c>
      <c r="E27" s="20" t="s">
        <v>11</v>
      </c>
      <c r="F27" s="20" t="s">
        <v>12</v>
      </c>
      <c r="G27" s="20" t="s">
        <v>13</v>
      </c>
      <c r="H27" s="20" t="s">
        <v>14</v>
      </c>
      <c r="I27" s="20" t="s">
        <v>15</v>
      </c>
      <c r="J27" s="20" t="s">
        <v>16</v>
      </c>
      <c r="K27" s="20" t="s">
        <v>17</v>
      </c>
      <c r="L27" s="20" t="s">
        <v>18</v>
      </c>
      <c r="M27" s="20" t="s">
        <v>19</v>
      </c>
      <c r="N27" s="20" t="s">
        <v>20</v>
      </c>
      <c r="O27" s="20" t="s">
        <v>3</v>
      </c>
    </row>
    <row r="28" spans="2:15" x14ac:dyDescent="0.25">
      <c r="B28" s="29" t="s">
        <v>40</v>
      </c>
      <c r="C28" s="22">
        <v>0</v>
      </c>
      <c r="D28" s="22">
        <v>0</v>
      </c>
      <c r="E28" s="22">
        <v>600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30">
        <f t="shared" ref="O28:O33" si="9">SUM(C28:N28)</f>
        <v>600</v>
      </c>
    </row>
    <row r="29" spans="2:15" x14ac:dyDescent="0.25">
      <c r="B29" s="31" t="s">
        <v>41</v>
      </c>
      <c r="C29" s="32">
        <f t="shared" ref="C29:N29" si="10">SUM(C28:C28)</f>
        <v>0</v>
      </c>
      <c r="D29" s="32">
        <f t="shared" si="10"/>
        <v>0</v>
      </c>
      <c r="E29" s="32">
        <f t="shared" si="10"/>
        <v>600</v>
      </c>
      <c r="F29" s="32">
        <f t="shared" si="10"/>
        <v>0</v>
      </c>
      <c r="G29" s="32">
        <f t="shared" si="10"/>
        <v>0</v>
      </c>
      <c r="H29" s="32">
        <f t="shared" si="10"/>
        <v>0</v>
      </c>
      <c r="I29" s="32">
        <f t="shared" si="10"/>
        <v>0</v>
      </c>
      <c r="J29" s="32">
        <f t="shared" si="10"/>
        <v>0</v>
      </c>
      <c r="K29" s="32">
        <f t="shared" si="10"/>
        <v>0</v>
      </c>
      <c r="L29" s="32">
        <f t="shared" si="10"/>
        <v>0</v>
      </c>
      <c r="M29" s="32">
        <f t="shared" si="10"/>
        <v>0</v>
      </c>
      <c r="N29" s="32">
        <f t="shared" si="10"/>
        <v>0</v>
      </c>
      <c r="O29" s="32">
        <f t="shared" si="9"/>
        <v>600</v>
      </c>
    </row>
    <row r="30" spans="2:15" x14ac:dyDescent="0.25">
      <c r="B30" s="29" t="s">
        <v>42</v>
      </c>
      <c r="C30" s="22">
        <v>6500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30">
        <f t="shared" si="9"/>
        <v>6500</v>
      </c>
    </row>
    <row r="31" spans="2:15" x14ac:dyDescent="0.25">
      <c r="B31" s="29" t="s">
        <v>43</v>
      </c>
      <c r="C31" s="22">
        <v>0</v>
      </c>
      <c r="D31" s="22">
        <v>0</v>
      </c>
      <c r="E31" s="22">
        <v>4200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30">
        <f t="shared" si="9"/>
        <v>4200</v>
      </c>
    </row>
    <row r="32" spans="2:15" x14ac:dyDescent="0.25">
      <c r="B32" s="31" t="s">
        <v>44</v>
      </c>
      <c r="C32" s="32">
        <f t="shared" ref="C32:N32" si="11">SUM(C30:C31)</f>
        <v>6500</v>
      </c>
      <c r="D32" s="32">
        <f t="shared" si="11"/>
        <v>0</v>
      </c>
      <c r="E32" s="32">
        <f t="shared" si="11"/>
        <v>4200</v>
      </c>
      <c r="F32" s="32">
        <f t="shared" si="11"/>
        <v>0</v>
      </c>
      <c r="G32" s="32">
        <f t="shared" si="11"/>
        <v>0</v>
      </c>
      <c r="H32" s="32">
        <f t="shared" si="11"/>
        <v>0</v>
      </c>
      <c r="I32" s="32">
        <f t="shared" si="11"/>
        <v>0</v>
      </c>
      <c r="J32" s="32">
        <f t="shared" si="11"/>
        <v>0</v>
      </c>
      <c r="K32" s="32">
        <f t="shared" si="11"/>
        <v>0</v>
      </c>
      <c r="L32" s="32">
        <f t="shared" si="11"/>
        <v>0</v>
      </c>
      <c r="M32" s="32">
        <f t="shared" si="11"/>
        <v>0</v>
      </c>
      <c r="N32" s="32">
        <f t="shared" si="11"/>
        <v>0</v>
      </c>
      <c r="O32" s="32">
        <f t="shared" si="9"/>
        <v>10700</v>
      </c>
    </row>
    <row r="33" spans="2:15" x14ac:dyDescent="0.25">
      <c r="B33" s="25" t="s">
        <v>45</v>
      </c>
      <c r="C33" s="26">
        <f t="shared" ref="C33:N33" si="12">C29-C32</f>
        <v>-6500</v>
      </c>
      <c r="D33" s="26">
        <f t="shared" si="12"/>
        <v>0</v>
      </c>
      <c r="E33" s="26">
        <f t="shared" si="12"/>
        <v>-3600</v>
      </c>
      <c r="F33" s="26">
        <f t="shared" si="12"/>
        <v>0</v>
      </c>
      <c r="G33" s="26">
        <f t="shared" si="12"/>
        <v>0</v>
      </c>
      <c r="H33" s="26">
        <f t="shared" si="12"/>
        <v>0</v>
      </c>
      <c r="I33" s="26">
        <f t="shared" si="12"/>
        <v>0</v>
      </c>
      <c r="J33" s="26">
        <f t="shared" si="12"/>
        <v>0</v>
      </c>
      <c r="K33" s="26">
        <f t="shared" si="12"/>
        <v>0</v>
      </c>
      <c r="L33" s="26">
        <f t="shared" si="12"/>
        <v>0</v>
      </c>
      <c r="M33" s="26">
        <f t="shared" si="12"/>
        <v>0</v>
      </c>
      <c r="N33" s="26">
        <f t="shared" si="12"/>
        <v>0</v>
      </c>
      <c r="O33" s="26">
        <f t="shared" si="9"/>
        <v>-10100</v>
      </c>
    </row>
    <row r="35" spans="2:15" x14ac:dyDescent="0.25">
      <c r="B35" s="19" t="s">
        <v>46</v>
      </c>
      <c r="C35" s="20" t="s">
        <v>9</v>
      </c>
      <c r="D35" s="20" t="s">
        <v>10</v>
      </c>
      <c r="E35" s="20" t="s">
        <v>11</v>
      </c>
      <c r="F35" s="20" t="s">
        <v>12</v>
      </c>
      <c r="G35" s="20" t="s">
        <v>13</v>
      </c>
      <c r="H35" s="20" t="s">
        <v>14</v>
      </c>
      <c r="I35" s="20" t="s">
        <v>15</v>
      </c>
      <c r="J35" s="20" t="s">
        <v>16</v>
      </c>
      <c r="K35" s="20" t="s">
        <v>17</v>
      </c>
      <c r="L35" s="20" t="s">
        <v>18</v>
      </c>
      <c r="M35" s="20" t="s">
        <v>19</v>
      </c>
      <c r="N35" s="20" t="s">
        <v>20</v>
      </c>
      <c r="O35" s="20" t="s">
        <v>3</v>
      </c>
    </row>
    <row r="36" spans="2:15" x14ac:dyDescent="0.25">
      <c r="B36" s="29" t="s">
        <v>47</v>
      </c>
      <c r="C36" s="22">
        <v>10000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30">
        <f t="shared" ref="O36:O42" si="13">SUM(C36:N36)</f>
        <v>10000</v>
      </c>
    </row>
    <row r="37" spans="2:15" x14ac:dyDescent="0.25">
      <c r="B37" s="29" t="s">
        <v>48</v>
      </c>
      <c r="C37" s="22">
        <v>3000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30">
        <f t="shared" si="13"/>
        <v>3000</v>
      </c>
    </row>
    <row r="38" spans="2:15" x14ac:dyDescent="0.25">
      <c r="B38" s="31" t="s">
        <v>49</v>
      </c>
      <c r="C38" s="32">
        <f t="shared" ref="C38:N38" si="14">SUM(C36:C37)</f>
        <v>13000</v>
      </c>
      <c r="D38" s="32">
        <f t="shared" si="14"/>
        <v>0</v>
      </c>
      <c r="E38" s="32">
        <f t="shared" si="14"/>
        <v>0</v>
      </c>
      <c r="F38" s="32">
        <f t="shared" si="14"/>
        <v>0</v>
      </c>
      <c r="G38" s="32">
        <f t="shared" si="14"/>
        <v>0</v>
      </c>
      <c r="H38" s="32">
        <f t="shared" si="14"/>
        <v>0</v>
      </c>
      <c r="I38" s="32">
        <f t="shared" si="14"/>
        <v>0</v>
      </c>
      <c r="J38" s="32">
        <f t="shared" si="14"/>
        <v>0</v>
      </c>
      <c r="K38" s="32">
        <f t="shared" si="14"/>
        <v>0</v>
      </c>
      <c r="L38" s="32">
        <f t="shared" si="14"/>
        <v>0</v>
      </c>
      <c r="M38" s="32">
        <f t="shared" si="14"/>
        <v>0</v>
      </c>
      <c r="N38" s="32">
        <f t="shared" si="14"/>
        <v>0</v>
      </c>
      <c r="O38" s="32">
        <f t="shared" si="13"/>
        <v>13000</v>
      </c>
    </row>
    <row r="39" spans="2:15" x14ac:dyDescent="0.25">
      <c r="B39" s="29" t="s">
        <v>50</v>
      </c>
      <c r="C39" s="22">
        <v>0</v>
      </c>
      <c r="D39" s="22">
        <v>480</v>
      </c>
      <c r="E39" s="22">
        <v>480</v>
      </c>
      <c r="F39" s="22">
        <v>480</v>
      </c>
      <c r="G39" s="22">
        <v>480</v>
      </c>
      <c r="H39" s="22">
        <v>480</v>
      </c>
      <c r="I39" s="22">
        <v>480</v>
      </c>
      <c r="J39" s="22">
        <v>480</v>
      </c>
      <c r="K39" s="22">
        <v>480</v>
      </c>
      <c r="L39" s="22">
        <v>480</v>
      </c>
      <c r="M39" s="22">
        <v>480</v>
      </c>
      <c r="N39" s="22">
        <v>480</v>
      </c>
      <c r="O39" s="30">
        <f t="shared" si="13"/>
        <v>5280</v>
      </c>
    </row>
    <row r="40" spans="2:15" x14ac:dyDescent="0.25">
      <c r="B40" s="29" t="s">
        <v>51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150</v>
      </c>
      <c r="O40" s="30">
        <f t="shared" si="13"/>
        <v>150</v>
      </c>
    </row>
    <row r="41" spans="2:15" x14ac:dyDescent="0.25">
      <c r="B41" s="31" t="s">
        <v>52</v>
      </c>
      <c r="C41" s="32">
        <f t="shared" ref="C41:N41" si="15">SUM(C39:C40)</f>
        <v>0</v>
      </c>
      <c r="D41" s="32">
        <f t="shared" si="15"/>
        <v>480</v>
      </c>
      <c r="E41" s="32">
        <f t="shared" si="15"/>
        <v>480</v>
      </c>
      <c r="F41" s="32">
        <f t="shared" si="15"/>
        <v>480</v>
      </c>
      <c r="G41" s="32">
        <f t="shared" si="15"/>
        <v>480</v>
      </c>
      <c r="H41" s="32">
        <f t="shared" si="15"/>
        <v>480</v>
      </c>
      <c r="I41" s="32">
        <f t="shared" si="15"/>
        <v>480</v>
      </c>
      <c r="J41" s="32">
        <f t="shared" si="15"/>
        <v>480</v>
      </c>
      <c r="K41" s="32">
        <f t="shared" si="15"/>
        <v>480</v>
      </c>
      <c r="L41" s="32">
        <f t="shared" si="15"/>
        <v>480</v>
      </c>
      <c r="M41" s="32">
        <f t="shared" si="15"/>
        <v>480</v>
      </c>
      <c r="N41" s="32">
        <f t="shared" si="15"/>
        <v>630</v>
      </c>
      <c r="O41" s="32">
        <f t="shared" si="13"/>
        <v>5430</v>
      </c>
    </row>
    <row r="42" spans="2:15" x14ac:dyDescent="0.25">
      <c r="B42" s="25" t="s">
        <v>53</v>
      </c>
      <c r="C42" s="26">
        <f t="shared" ref="C42:N42" si="16">C38-C41</f>
        <v>13000</v>
      </c>
      <c r="D42" s="26">
        <f t="shared" si="16"/>
        <v>-480</v>
      </c>
      <c r="E42" s="26">
        <f t="shared" si="16"/>
        <v>-480</v>
      </c>
      <c r="F42" s="26">
        <f t="shared" si="16"/>
        <v>-480</v>
      </c>
      <c r="G42" s="26">
        <f t="shared" si="16"/>
        <v>-480</v>
      </c>
      <c r="H42" s="26">
        <f t="shared" si="16"/>
        <v>-480</v>
      </c>
      <c r="I42" s="26">
        <f t="shared" si="16"/>
        <v>-480</v>
      </c>
      <c r="J42" s="26">
        <f t="shared" si="16"/>
        <v>-480</v>
      </c>
      <c r="K42" s="26">
        <f t="shared" si="16"/>
        <v>-480</v>
      </c>
      <c r="L42" s="26">
        <f t="shared" si="16"/>
        <v>-480</v>
      </c>
      <c r="M42" s="26">
        <f t="shared" si="16"/>
        <v>-480</v>
      </c>
      <c r="N42" s="26">
        <f t="shared" si="16"/>
        <v>-630</v>
      </c>
      <c r="O42" s="26">
        <f t="shared" si="13"/>
        <v>7570</v>
      </c>
    </row>
    <row r="44" spans="2:15" x14ac:dyDescent="0.25">
      <c r="B44" s="9" t="s">
        <v>54</v>
      </c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</row>
    <row r="45" spans="2:15" x14ac:dyDescent="0.25">
      <c r="B45" s="8" t="s">
        <v>55</v>
      </c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</row>
    <row r="46" spans="2:15" x14ac:dyDescent="0.25">
      <c r="B46" s="8" t="s">
        <v>56</v>
      </c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</row>
    <row r="47" spans="2:15" x14ac:dyDescent="0.25">
      <c r="B47" s="8" t="s">
        <v>57</v>
      </c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</row>
    <row r="48" spans="2:15" x14ac:dyDescent="0.25">
      <c r="B48" s="8" t="s">
        <v>58</v>
      </c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</row>
  </sheetData>
  <mergeCells count="10">
    <mergeCell ref="B44:O44"/>
    <mergeCell ref="B45:O45"/>
    <mergeCell ref="B46:O46"/>
    <mergeCell ref="B47:O47"/>
    <mergeCell ref="B48:O48"/>
    <mergeCell ref="B1:O1"/>
    <mergeCell ref="B2:O2"/>
    <mergeCell ref="C3:F3"/>
    <mergeCell ref="L3:M3"/>
    <mergeCell ref="C4:F4"/>
  </mergeCells>
  <conditionalFormatting sqref="C10:N10">
    <cfRule type="cellIs" dxfId="4" priority="2" operator="lessThan">
      <formula>0</formula>
    </cfRule>
  </conditionalFormatting>
  <conditionalFormatting sqref="C11:N11">
    <cfRule type="cellIs" dxfId="3" priority="3" operator="lessThan">
      <formula>0</formula>
    </cfRule>
  </conditionalFormatting>
  <conditionalFormatting sqref="C25:N25">
    <cfRule type="cellIs" dxfId="2" priority="4" operator="lessThan">
      <formula>0</formula>
    </cfRule>
  </conditionalFormatting>
  <conditionalFormatting sqref="C33:N33">
    <cfRule type="cellIs" dxfId="1" priority="5" operator="lessThan">
      <formula>0</formula>
    </cfRule>
  </conditionalFormatting>
  <conditionalFormatting sqref="C42:N42">
    <cfRule type="cellIs" dxfId="0" priority="6" operator="lessThan">
      <formula>0</formula>
    </cfRule>
  </conditionalFormatting>
  <pageMargins left="0.75" right="0.75" top="1" bottom="1" header="0.511811023622047" footer="0.511811023622047"/>
  <pageSetup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L34"/>
  <sheetViews>
    <sheetView showGridLines="0" zoomScaleNormal="100" workbookViewId="0"/>
  </sheetViews>
  <sheetFormatPr baseColWidth="10" defaultColWidth="8.7109375" defaultRowHeight="15" x14ac:dyDescent="0.25"/>
  <cols>
    <col min="1" max="1" width="2" customWidth="1"/>
    <col min="2" max="2" width="22" customWidth="1"/>
    <col min="3" max="3" width="13" customWidth="1"/>
    <col min="4" max="4" width="3" customWidth="1"/>
    <col min="5" max="5" width="22" customWidth="1"/>
    <col min="6" max="6" width="13" customWidth="1"/>
    <col min="7" max="7" width="3" customWidth="1"/>
    <col min="8" max="8" width="22" customWidth="1"/>
    <col min="9" max="9" width="13" customWidth="1"/>
    <col min="10" max="10" width="3" customWidth="1"/>
    <col min="11" max="11" width="22" customWidth="1"/>
    <col min="12" max="12" width="13" customWidth="1"/>
  </cols>
  <sheetData>
    <row r="1" spans="2:12" ht="27.75" customHeight="1" x14ac:dyDescent="0.25">
      <c r="B1" s="14" t="s">
        <v>59</v>
      </c>
      <c r="C1" s="14"/>
      <c r="D1" s="14"/>
      <c r="E1" s="14"/>
      <c r="F1" s="14"/>
      <c r="G1" s="14"/>
      <c r="H1" s="14"/>
      <c r="I1" s="14"/>
      <c r="J1" s="14"/>
      <c r="K1" s="14"/>
      <c r="L1" s="14"/>
    </row>
    <row r="3" spans="2:12" x14ac:dyDescent="0.25">
      <c r="B3" s="7" t="s">
        <v>60</v>
      </c>
      <c r="C3" s="7"/>
      <c r="E3" s="7" t="s">
        <v>61</v>
      </c>
      <c r="F3" s="7"/>
      <c r="H3" s="7" t="s">
        <v>62</v>
      </c>
      <c r="I3" s="7"/>
      <c r="K3" s="7" t="s">
        <v>63</v>
      </c>
      <c r="L3" s="7"/>
    </row>
    <row r="4" spans="2:12" ht="21.75" customHeight="1" x14ac:dyDescent="0.25">
      <c r="B4" s="6">
        <f>'Flujo de caja'!N11</f>
        <v>28240</v>
      </c>
      <c r="C4" s="6"/>
      <c r="E4" s="6">
        <f>'Flujo de caja'!N11-'Flujo de caja'!C7</f>
        <v>19740</v>
      </c>
      <c r="F4" s="6"/>
      <c r="H4" s="6">
        <f>'Flujo de caja'!O8</f>
        <v>260800</v>
      </c>
      <c r="I4" s="6"/>
      <c r="K4" s="6">
        <f>'Flujo de caja'!O9</f>
        <v>241060</v>
      </c>
      <c r="L4" s="6"/>
    </row>
    <row r="5" spans="2:12" ht="21.75" customHeight="1" x14ac:dyDescent="0.25">
      <c r="B5" s="6"/>
      <c r="C5" s="6"/>
      <c r="E5" s="6"/>
      <c r="F5" s="6"/>
      <c r="H5" s="6"/>
      <c r="I5" s="6"/>
      <c r="K5" s="6"/>
      <c r="L5" s="6"/>
    </row>
    <row r="25" spans="2:12" x14ac:dyDescent="0.25">
      <c r="B25" s="5" t="s">
        <v>64</v>
      </c>
      <c r="C25" s="5"/>
      <c r="D25" s="5"/>
      <c r="E25" s="5"/>
      <c r="F25" s="5"/>
      <c r="H25" s="5" t="s">
        <v>65</v>
      </c>
      <c r="I25" s="5"/>
      <c r="J25" s="5"/>
      <c r="K25" s="5"/>
      <c r="L25" s="5"/>
    </row>
    <row r="26" spans="2:12" x14ac:dyDescent="0.25">
      <c r="B26" s="21" t="s">
        <v>66</v>
      </c>
      <c r="C26" s="4">
        <f>'Flujo de caja'!C7</f>
        <v>8500</v>
      </c>
      <c r="D26" s="4"/>
      <c r="E26" s="4"/>
      <c r="F26" s="4"/>
      <c r="H26" s="3" t="str">
        <f>IF(COUNTIF('Flujo de caja'!C11:N11,"&lt;0")&gt;0,"⚠ Hay "&amp;COUNTIF('Flujo de caja'!C11:N11,"&lt;0")&amp;" mes(es) con caja negativa. Adelanta cobros, ajusta pagos o refuerza la financiación en esos meses.",IF('Flujo de caja'!O10&lt;0,"● La caja cierra el año por debajo del saldo inicial. Vigila el gasto o impulsa las ventas.","✔ Sin descubiertos previstos y la caja crece durante el año. Buen margen de liquidez."))</f>
        <v>✔ Sin descubiertos previstos y la caja crece durante el año. Buen margen de liquidez.</v>
      </c>
      <c r="I26" s="3"/>
      <c r="J26" s="3"/>
      <c r="K26" s="3"/>
      <c r="L26" s="3"/>
    </row>
    <row r="27" spans="2:12" x14ac:dyDescent="0.25">
      <c r="B27" s="21" t="s">
        <v>67</v>
      </c>
      <c r="C27" s="4">
        <f>'Flujo de caja'!O25</f>
        <v>22270</v>
      </c>
      <c r="D27" s="4"/>
      <c r="E27" s="4"/>
      <c r="F27" s="4"/>
      <c r="H27" s="3"/>
      <c r="I27" s="3"/>
      <c r="J27" s="3"/>
      <c r="K27" s="3"/>
      <c r="L27" s="3"/>
    </row>
    <row r="28" spans="2:12" x14ac:dyDescent="0.25">
      <c r="B28" s="21" t="s">
        <v>68</v>
      </c>
      <c r="C28" s="4">
        <f>'Flujo de caja'!O33</f>
        <v>-10100</v>
      </c>
      <c r="D28" s="4"/>
      <c r="E28" s="4"/>
      <c r="F28" s="4"/>
      <c r="H28" s="3"/>
      <c r="I28" s="3"/>
      <c r="J28" s="3"/>
      <c r="K28" s="3"/>
      <c r="L28" s="3"/>
    </row>
    <row r="29" spans="2:12" x14ac:dyDescent="0.25">
      <c r="B29" s="21" t="s">
        <v>69</v>
      </c>
      <c r="C29" s="4">
        <f>'Flujo de caja'!O42</f>
        <v>7570</v>
      </c>
      <c r="D29" s="4"/>
      <c r="E29" s="4"/>
      <c r="F29" s="4"/>
      <c r="H29" s="3"/>
      <c r="I29" s="3"/>
      <c r="J29" s="3"/>
      <c r="K29" s="3"/>
      <c r="L29" s="3"/>
    </row>
    <row r="30" spans="2:12" x14ac:dyDescent="0.25">
      <c r="B30" s="21" t="s">
        <v>70</v>
      </c>
      <c r="C30" s="4">
        <f>'Flujo de caja'!O10</f>
        <v>19740</v>
      </c>
      <c r="D30" s="4"/>
      <c r="E30" s="4"/>
      <c r="F30" s="4"/>
    </row>
    <row r="31" spans="2:12" x14ac:dyDescent="0.25">
      <c r="B31" s="21" t="s">
        <v>71</v>
      </c>
      <c r="C31" s="4">
        <f>AVERAGE('Flujo de caja'!C10:N10)</f>
        <v>1645</v>
      </c>
      <c r="D31" s="4"/>
      <c r="E31" s="4"/>
      <c r="F31" s="4"/>
      <c r="H31" s="2" t="str">
        <f>"El mayor colchón de liquidez se alcanza en "&amp;INDEX('Flujo de caja'!C6:N6,MATCH(MAX('Flujo de caja'!C11:N11),'Flujo de caja'!C11:N11,0))&amp;" con "&amp;TEXT(MAX('Flujo de caja'!C11:N11),"#,##0")&amp;" €, y el más ajustado en "&amp;INDEX('Flujo de caja'!C6:N6,MATCH(MIN('Flujo de caja'!C11:N11),'Flujo de caja'!C11:N11,0))&amp;" con "&amp;TEXT(MIN('Flujo de caja'!C11:N11),"#,##0")&amp;" €."</f>
        <v>El mayor colchón de liquidez se alcanza en Dic con 28240,0 €, y el más ajustado en Mar con 9290,0 €.</v>
      </c>
      <c r="I31" s="2"/>
      <c r="J31" s="2"/>
      <c r="K31" s="2"/>
      <c r="L31" s="2"/>
    </row>
    <row r="32" spans="2:12" x14ac:dyDescent="0.25">
      <c r="B32" s="21" t="s">
        <v>72</v>
      </c>
      <c r="C32" s="4">
        <f>MIN('Flujo de caja'!C11:N11)</f>
        <v>9290</v>
      </c>
      <c r="D32" s="4"/>
      <c r="E32" s="4"/>
      <c r="F32" s="4"/>
      <c r="H32" s="2"/>
      <c r="I32" s="2"/>
      <c r="J32" s="2"/>
      <c r="K32" s="2"/>
      <c r="L32" s="2"/>
    </row>
    <row r="33" spans="2:12" x14ac:dyDescent="0.25">
      <c r="B33" s="21" t="s">
        <v>73</v>
      </c>
      <c r="C33" s="1" t="str">
        <f>INDEX('Flujo de caja'!C6:N6,MATCH(MIN('Flujo de caja'!C11:N11),'Flujo de caja'!C11:N11,0))</f>
        <v>Mar</v>
      </c>
      <c r="D33" s="1"/>
      <c r="E33" s="1"/>
      <c r="F33" s="1"/>
      <c r="H33" s="2"/>
      <c r="I33" s="2"/>
      <c r="J33" s="2"/>
      <c r="K33" s="2"/>
      <c r="L33" s="2"/>
    </row>
    <row r="34" spans="2:12" x14ac:dyDescent="0.25">
      <c r="H34" s="2"/>
      <c r="I34" s="2"/>
      <c r="J34" s="2"/>
      <c r="K34" s="2"/>
      <c r="L34" s="2"/>
    </row>
  </sheetData>
  <mergeCells count="21">
    <mergeCell ref="C30:F30"/>
    <mergeCell ref="C31:F31"/>
    <mergeCell ref="H31:L34"/>
    <mergeCell ref="C32:F32"/>
    <mergeCell ref="C33:F33"/>
    <mergeCell ref="C26:F26"/>
    <mergeCell ref="H26:L29"/>
    <mergeCell ref="C27:F27"/>
    <mergeCell ref="C28:F28"/>
    <mergeCell ref="C29:F29"/>
    <mergeCell ref="B4:C5"/>
    <mergeCell ref="E4:F5"/>
    <mergeCell ref="H4:I5"/>
    <mergeCell ref="K4:L5"/>
    <mergeCell ref="B25:F25"/>
    <mergeCell ref="H25:L25"/>
    <mergeCell ref="B1:L1"/>
    <mergeCell ref="B3:C3"/>
    <mergeCell ref="E3:F3"/>
    <mergeCell ref="H3:I3"/>
    <mergeCell ref="K3:L3"/>
  </mergeCells>
  <pageMargins left="0.75" right="0.75" top="1" bottom="1" header="0.511811023622047" footer="0.511811023622047"/>
  <pageSetup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3</vt:i4>
      </vt:variant>
    </vt:vector>
  </HeadingPairs>
  <TitlesOfParts>
    <vt:vector size="5" baseType="lpstr">
      <vt:lpstr>Flujo de caja</vt:lpstr>
      <vt:lpstr>Panel</vt:lpstr>
      <vt:lpstr>'Flujo de caja'!Druckbereich</vt:lpstr>
      <vt:lpstr>Panel!Druckbereich</vt:lpstr>
      <vt:lpstr>'Flujo de caja'!Drucktitel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1</cp:revision>
  <dcterms:created xsi:type="dcterms:W3CDTF">2026-08-25T09:29:56Z</dcterms:created>
  <dcterms:modified xsi:type="dcterms:W3CDTF">2026-08-26T08:23:02Z</dcterms:modified>
  <dc:language>en-US</dc:language>
</cp:coreProperties>
</file>