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ABA666D5-1B76-48DA-979C-5C8073DE4D6E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Flujo de caja" sheetId="2" r:id="rId1"/>
    <sheet name="Panel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0" i="2" l="1"/>
  <c r="M40" i="2"/>
  <c r="L40" i="2"/>
  <c r="K40" i="2"/>
  <c r="J40" i="2"/>
  <c r="I40" i="2"/>
  <c r="P40" i="2" s="1"/>
  <c r="H40" i="2"/>
  <c r="G40" i="2"/>
  <c r="F40" i="2"/>
  <c r="E40" i="2"/>
  <c r="D40" i="2"/>
  <c r="C40" i="2"/>
  <c r="P39" i="2"/>
  <c r="O39" i="2"/>
  <c r="P38" i="2"/>
  <c r="O38" i="2"/>
  <c r="P37" i="2"/>
  <c r="O37" i="2"/>
  <c r="P36" i="2"/>
  <c r="O36" i="2"/>
  <c r="N33" i="2"/>
  <c r="M33" i="2"/>
  <c r="L33" i="2"/>
  <c r="K33" i="2"/>
  <c r="P33" i="2" s="1"/>
  <c r="J33" i="2"/>
  <c r="I33" i="2"/>
  <c r="H33" i="2"/>
  <c r="G33" i="2"/>
  <c r="F33" i="2"/>
  <c r="E33" i="2"/>
  <c r="D33" i="2"/>
  <c r="C33" i="2"/>
  <c r="P32" i="2"/>
  <c r="O32" i="2"/>
  <c r="P31" i="2"/>
  <c r="O31" i="2"/>
  <c r="L28" i="2"/>
  <c r="K28" i="2"/>
  <c r="J28" i="2"/>
  <c r="I28" i="2"/>
  <c r="N27" i="2"/>
  <c r="M27" i="2"/>
  <c r="L27" i="2"/>
  <c r="K27" i="2"/>
  <c r="K8" i="2" s="1"/>
  <c r="J27" i="2"/>
  <c r="J8" i="2" s="1"/>
  <c r="I27" i="2"/>
  <c r="I8" i="2" s="1"/>
  <c r="H27" i="2"/>
  <c r="H8" i="2" s="1"/>
  <c r="G27" i="2"/>
  <c r="G8" i="2" s="1"/>
  <c r="F27" i="2"/>
  <c r="F8" i="2" s="1"/>
  <c r="E27" i="2"/>
  <c r="E8" i="2" s="1"/>
  <c r="C18" i="1" s="1"/>
  <c r="D27" i="2"/>
  <c r="D8" i="2" s="1"/>
  <c r="C17" i="1" s="1"/>
  <c r="C27" i="2"/>
  <c r="O27" i="2" s="1"/>
  <c r="P26" i="2"/>
  <c r="O26" i="2"/>
  <c r="P25" i="2"/>
  <c r="O25" i="2"/>
  <c r="P24" i="2"/>
  <c r="O24" i="2"/>
  <c r="P23" i="2"/>
  <c r="O23" i="2"/>
  <c r="K20" i="1" s="1"/>
  <c r="P22" i="2"/>
  <c r="O22" i="2"/>
  <c r="P21" i="2"/>
  <c r="O21" i="2"/>
  <c r="P20" i="2"/>
  <c r="O20" i="2"/>
  <c r="K17" i="1" s="1"/>
  <c r="P19" i="2"/>
  <c r="O19" i="2"/>
  <c r="K16" i="1" s="1"/>
  <c r="N17" i="2"/>
  <c r="N28" i="2" s="1"/>
  <c r="M17" i="2"/>
  <c r="M7" i="2" s="1"/>
  <c r="L17" i="2"/>
  <c r="L7" i="2" s="1"/>
  <c r="K17" i="2"/>
  <c r="J17" i="2"/>
  <c r="I17" i="2"/>
  <c r="H17" i="2"/>
  <c r="H28" i="2" s="1"/>
  <c r="G17" i="2"/>
  <c r="G28" i="2" s="1"/>
  <c r="F17" i="2"/>
  <c r="F28" i="2" s="1"/>
  <c r="E17" i="2"/>
  <c r="E28" i="2" s="1"/>
  <c r="D17" i="2"/>
  <c r="D28" i="2" s="1"/>
  <c r="C17" i="2"/>
  <c r="P16" i="2"/>
  <c r="O16" i="2"/>
  <c r="P15" i="2"/>
  <c r="O15" i="2"/>
  <c r="P14" i="2"/>
  <c r="O14" i="2"/>
  <c r="N8" i="2"/>
  <c r="M8" i="2"/>
  <c r="C26" i="1" s="1"/>
  <c r="L8" i="2"/>
  <c r="N7" i="2"/>
  <c r="N42" i="2" s="1"/>
  <c r="K7" i="2"/>
  <c r="K42" i="2" s="1"/>
  <c r="J7" i="2"/>
  <c r="I7" i="2"/>
  <c r="H7" i="2"/>
  <c r="B21" i="1" s="1"/>
  <c r="G7" i="2"/>
  <c r="F7" i="2"/>
  <c r="C7" i="2"/>
  <c r="O6" i="2"/>
  <c r="C27" i="1"/>
  <c r="A27" i="1"/>
  <c r="A26" i="1"/>
  <c r="K25" i="1"/>
  <c r="C25" i="1"/>
  <c r="A25" i="1"/>
  <c r="K24" i="1"/>
  <c r="B24" i="1"/>
  <c r="A24" i="1"/>
  <c r="K23" i="1"/>
  <c r="B23" i="1"/>
  <c r="A23" i="1"/>
  <c r="K22" i="1"/>
  <c r="B22" i="1"/>
  <c r="A22" i="1"/>
  <c r="K21" i="1"/>
  <c r="A21" i="1"/>
  <c r="B20" i="1"/>
  <c r="A20" i="1"/>
  <c r="K19" i="1"/>
  <c r="B19" i="1"/>
  <c r="A19" i="1"/>
  <c r="K18" i="1"/>
  <c r="A18" i="1"/>
  <c r="A17" i="1"/>
  <c r="B16" i="1"/>
  <c r="A16" i="1"/>
  <c r="A5" i="1"/>
  <c r="F42" i="2" l="1"/>
  <c r="F9" i="2"/>
  <c r="D19" i="1" s="1"/>
  <c r="C19" i="1"/>
  <c r="C20" i="1"/>
  <c r="G42" i="2"/>
  <c r="G9" i="2"/>
  <c r="D20" i="1" s="1"/>
  <c r="L9" i="2"/>
  <c r="D25" i="1" s="1"/>
  <c r="L42" i="2"/>
  <c r="B25" i="1"/>
  <c r="C22" i="1"/>
  <c r="I42" i="2"/>
  <c r="I9" i="2"/>
  <c r="D22" i="1" s="1"/>
  <c r="J9" i="2"/>
  <c r="D23" i="1" s="1"/>
  <c r="J42" i="2"/>
  <c r="C23" i="1"/>
  <c r="K9" i="2"/>
  <c r="D24" i="1" s="1"/>
  <c r="C24" i="1"/>
  <c r="M42" i="2"/>
  <c r="B26" i="1"/>
  <c r="M9" i="2"/>
  <c r="D26" i="1" s="1"/>
  <c r="C21" i="1"/>
  <c r="H9" i="2"/>
  <c r="D21" i="1" s="1"/>
  <c r="H42" i="2"/>
  <c r="O40" i="2"/>
  <c r="D7" i="2"/>
  <c r="C8" i="2"/>
  <c r="P17" i="2"/>
  <c r="O33" i="2"/>
  <c r="N9" i="2"/>
  <c r="D27" i="1" s="1"/>
  <c r="E7" i="2"/>
  <c r="M28" i="2"/>
  <c r="C28" i="2"/>
  <c r="P27" i="2"/>
  <c r="B27" i="1"/>
  <c r="O17" i="2"/>
  <c r="O8" i="2" l="1"/>
  <c r="D9" i="1" s="1"/>
  <c r="P8" i="2"/>
  <c r="C16" i="1"/>
  <c r="C42" i="2"/>
  <c r="P28" i="2"/>
  <c r="O28" i="2"/>
  <c r="B18" i="1"/>
  <c r="E9" i="2"/>
  <c r="D18" i="1" s="1"/>
  <c r="E42" i="2"/>
  <c r="C9" i="2"/>
  <c r="O7" i="2"/>
  <c r="A9" i="1" s="1"/>
  <c r="D9" i="2"/>
  <c r="D17" i="1" s="1"/>
  <c r="B17" i="1"/>
  <c r="P7" i="2"/>
  <c r="D42" i="2"/>
  <c r="O42" i="2" l="1"/>
  <c r="J5" i="1"/>
  <c r="C10" i="2"/>
  <c r="P9" i="2"/>
  <c r="D16" i="1"/>
  <c r="O9" i="2"/>
  <c r="G5" i="1" l="1"/>
  <c r="D6" i="2"/>
  <c r="D10" i="2" s="1"/>
  <c r="E16" i="1"/>
  <c r="E6" i="2" l="1"/>
  <c r="E10" i="2" s="1"/>
  <c r="E17" i="1"/>
  <c r="F6" i="2" l="1"/>
  <c r="F10" i="2" s="1"/>
  <c r="E18" i="1"/>
  <c r="G6" i="2" l="1"/>
  <c r="G10" i="2" s="1"/>
  <c r="E19" i="1"/>
  <c r="E20" i="1" l="1"/>
  <c r="H6" i="2"/>
  <c r="H10" i="2" s="1"/>
  <c r="I6" i="2" l="1"/>
  <c r="I10" i="2" s="1"/>
  <c r="E21" i="1"/>
  <c r="J6" i="2" l="1"/>
  <c r="J10" i="2" s="1"/>
  <c r="E22" i="1"/>
  <c r="K6" i="2" l="1"/>
  <c r="K10" i="2" s="1"/>
  <c r="E23" i="1"/>
  <c r="E24" i="1" l="1"/>
  <c r="L6" i="2"/>
  <c r="L10" i="2" s="1"/>
  <c r="E25" i="1" l="1"/>
  <c r="M6" i="2"/>
  <c r="M10" i="2" s="1"/>
  <c r="E26" i="1" l="1"/>
  <c r="N6" i="2"/>
  <c r="N10" i="2" s="1"/>
  <c r="D5" i="1" l="1"/>
  <c r="O10" i="2"/>
  <c r="E27" i="1"/>
  <c r="G9" i="1"/>
  <c r="J9" i="1"/>
  <c r="A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O4" authorId="0" shapeId="0" xr:uid="{00000000-0006-0000-0100-000003000000}">
      <text>
        <r>
          <rPr>
            <sz val="10"/>
            <rFont val="Arial"/>
            <family val="2"/>
          </rPr>
          <t>Suma de los 12 meses.</t>
        </r>
      </text>
    </comment>
    <comment ref="B6" authorId="0" shapeId="0" xr:uid="{00000000-0006-0000-0100-000001000000}">
      <text>
        <r>
          <rPr>
            <sz val="10"/>
            <rFont val="Arial"/>
            <family val="2"/>
          </rPr>
          <t>Enero es un dato de entrada. De febrero en adelante se copia el saldo final del mes anterior.</t>
        </r>
      </text>
    </comment>
    <comment ref="B9" authorId="0" shapeId="0" xr:uid="{00000000-0006-0000-0100-000002000000}">
      <text>
        <r>
          <rPr>
            <sz val="10"/>
            <rFont val="Arial"/>
            <family val="2"/>
          </rPr>
          <t>Total cobros menos total pagos del mes.</t>
        </r>
      </text>
    </comment>
  </commentList>
</comments>
</file>

<file path=xl/sharedStrings.xml><?xml version="1.0" encoding="utf-8"?>
<sst xmlns="http://schemas.openxmlformats.org/spreadsheetml/2006/main" count="89" uniqueCount="85">
  <si>
    <t>TOSTADERO MARABIERTO, S.L.</t>
  </si>
  <si>
    <t>PANEL DE TESORERÍA · Indicadores del ejercicio</t>
  </si>
  <si>
    <t>SALDO INICIAL DEL AÑO</t>
  </si>
  <si>
    <t>SALDO FINAL DEL AÑO</t>
  </si>
  <si>
    <t>FLUJO NETO ANUAL</t>
  </si>
  <si>
    <t>MESES EN NEGATIVO</t>
  </si>
  <si>
    <t>TOTAL COBROS AÑO</t>
  </si>
  <si>
    <t>TOTAL PAGOS AÑO</t>
  </si>
  <si>
    <t>SALDO MÍNIMO DEL AÑO</t>
  </si>
  <si>
    <t>MESES BAJO EL MÍNIMO</t>
  </si>
  <si>
    <t>Evolución mensual</t>
  </si>
  <si>
    <t>Pagos por categoría (año)</t>
  </si>
  <si>
    <t>Mes</t>
  </si>
  <si>
    <t>Cobros</t>
  </si>
  <si>
    <t>Pagos</t>
  </si>
  <si>
    <t>Flujo neto</t>
  </si>
  <si>
    <t>Saldo final</t>
  </si>
  <si>
    <t>Categoría</t>
  </si>
  <si>
    <t>Importe</t>
  </si>
  <si>
    <t>Proveedores</t>
  </si>
  <si>
    <t>Sueldos y salarios</t>
  </si>
  <si>
    <t>Seguridad Social</t>
  </si>
  <si>
    <t>Alquiler</t>
  </si>
  <si>
    <t>Suministros</t>
  </si>
  <si>
    <t>Marketing</t>
  </si>
  <si>
    <t>Otros gastos</t>
  </si>
  <si>
    <t>Impuestos</t>
  </si>
  <si>
    <t>Inversión</t>
  </si>
  <si>
    <t>Financiación</t>
  </si>
  <si>
    <t>Cómo usar la plantilla:</t>
  </si>
  <si>
    <t>1. Ve a la hoja «Flujo de caja» y rellena solo las celdas amarillas: los importes reales de cada mes por categoría.</t>
  </si>
  <si>
    <t>2. Introduce el saldo inicial de enero y el saldo mínimo de seguridad (arriba, celdas amarillas).</t>
  </si>
  <si>
    <t>3. El saldo final de cada mes se traslada solo como saldo inicial del siguiente; los cobros, pagos y el flujo neto se calculan automáticamente.</t>
  </si>
  <si>
    <t>4. Este panel y los gráficos se actualizan solos. En el flujo: ámbar = saldo por debajo del mínimo · rojo = saldo negativo.</t>
  </si>
  <si>
    <t>5. Anota los cobros y pagos cuando el dinero entra o sale de verdad (no cuando emites o recibes la factura).</t>
  </si>
  <si>
    <t>FLUJO DE CAJA · Control mensual de tesorería</t>
  </si>
  <si>
    <t>Ejercicio:</t>
  </si>
  <si>
    <t>Saldo mínimo de seguridad:</t>
  </si>
  <si>
    <t>Rellena solo las celdas con fondo amarillo. El resto se calcula solo.</t>
  </si>
  <si>
    <t>CONCEPTO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</si>
  <si>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</si>
  <si>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</si>
  <si>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</si>
  <si>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</si>
  <si>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</si>
  <si>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</si>
  <si>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</si>
  <si>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</si>
  <si>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</si>
  <si>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</si>
  <si>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</si>
  <si>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</si>
  <si>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año</t>
  </si>
  <si>
    <t>Media/mes</t>
  </si>
  <si>
    <t>RESUMEN DE LIQUIDEZ</t>
  </si>
  <si>
    <t>Saldo inicial (caja y bancos)</t>
  </si>
  <si>
    <t>Total cobros (entradas)</t>
  </si>
  <si>
    <t>Total pagos (salidas)</t>
  </si>
  <si>
    <t>Flujo de caja neto del mes</t>
  </si>
  <si>
    <t>Saldo final (caja y bancos)</t>
  </si>
  <si>
    <t>1 · ACTIVIDAD DE EXPLOTACIÓN (día a día del negocio)</t>
  </si>
  <si>
    <t>Ventas en tienda (contado)</t>
  </si>
  <si>
    <t>Ventas a mayoristas (cobrado)</t>
  </si>
  <si>
    <t>Otros ingresos de explotación</t>
  </si>
  <si>
    <t>Subtotal cobros de explotación</t>
  </si>
  <si>
    <t>Compras a proveedores</t>
  </si>
  <si>
    <t>Alquiler del local</t>
  </si>
  <si>
    <t>Suministros (luz, agua, gas)</t>
  </si>
  <si>
    <t>Marketing y publicidad</t>
  </si>
  <si>
    <t>Otros gastos generales</t>
  </si>
  <si>
    <t>Impuestos (IVA / IRPF)</t>
  </si>
  <si>
    <t>Subtotal pagos de explotación</t>
  </si>
  <si>
    <t>Flujo de explotación</t>
  </si>
  <si>
    <t>2 · ACTIVIDAD DE INVERSIÓN (activos y equipos)</t>
  </si>
  <si>
    <t>Cobros por venta de equipos</t>
  </si>
  <si>
    <t>Compra de maquinaria y equipos</t>
  </si>
  <si>
    <t>Flujo de inversión</t>
  </si>
  <si>
    <t>3 · ACTIVIDAD DE FINANCIACIÓN (préstamos y socios)</t>
  </si>
  <si>
    <t>Préstamos recibidos</t>
  </si>
  <si>
    <t>Devolución de préstamo (cuota)</t>
  </si>
  <si>
    <t>Intereses del préstamo</t>
  </si>
  <si>
    <t>Retiradas de socios / dividendos</t>
  </si>
  <si>
    <t>Flujo de financiación</t>
  </si>
  <si>
    <t>Comprobación de fórmulas</t>
  </si>
  <si>
    <t>FLUJO DE CAJA - TOSTADERO MARABIERTO,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</si>
</sst>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\-#,##0&quot; €&quot;;\–"/>
    <numFmt numFmtId="165" formatCode="#,##0&quot; €&quot;;[Red]\-#,##0&quot; €&quot;"/>
  </numFmts>
  <fonts count="22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sz val="10"/>
      <color rgb="FFFFFFFF"/>
      <name val="Arial"/>
      <charset val="1"/>
    </font>
    <font>
      <b/>
      <sz val="9"/>
      <color rgb="FFFFFFFF"/>
      <name val="Arial"/>
      <charset val="1"/>
    </font>
    <font>
      <b/>
      <sz val="18"/>
      <color rgb="FF1B2A38"/>
      <name val="Arial"/>
      <charset val="1"/>
    </font>
    <font>
      <b/>
      <sz val="10"/>
      <color rgb="FF1F3B5B"/>
      <name val="Arial"/>
      <charset val="1"/>
    </font>
    <font>
      <b/>
      <sz val="11"/>
      <color rgb="FF1F3B5B"/>
      <name val="Arial"/>
      <charset val="1"/>
    </font>
    <font>
      <sz val="9"/>
      <color rgb="FF1B2A38"/>
      <name val="Arial"/>
      <charset val="1"/>
    </font>
    <font>
      <sz val="9"/>
      <color rgb="FF6B7C8C"/>
      <name val="Arial"/>
      <charset val="1"/>
    </font>
    <font>
      <b/>
      <sz val="10"/>
      <color rgb="FF8A6D1A"/>
      <name val="Arial"/>
      <charset val="1"/>
    </font>
    <font>
      <i/>
      <sz val="9"/>
      <color rgb="FF6B7C8C"/>
      <name val="Arial"/>
      <charset val="1"/>
    </font>
    <font>
      <b/>
      <sz val="10"/>
      <color rgb="FFFFFFFF"/>
      <name val="Arial"/>
      <charset val="1"/>
    </font>
    <font>
      <b/>
      <sz val="10"/>
      <color rgb="FF1B2A38"/>
      <name val="Arial"/>
      <charset val="1"/>
    </font>
    <font>
      <sz val="10"/>
      <color rgb="FF1B2A38"/>
      <name val="Arial"/>
      <charset val="1"/>
    </font>
    <font>
      <b/>
      <sz val="10"/>
      <color rgb="FF1E8A5B"/>
      <name val="Arial"/>
      <charset val="1"/>
    </font>
    <font>
      <b/>
      <sz val="10"/>
      <color rgb="FFC0392B"/>
      <name val="Arial"/>
      <charset val="1"/>
    </font>
    <font>
      <b/>
      <i/>
      <sz val="9"/>
      <color rgb="FF2E5A86"/>
      <name val="Arial"/>
      <charset val="1"/>
    </font>
    <font>
      <sz val="10"/>
      <color rgb="FF8A6D1A"/>
      <name val="Arial"/>
      <charset val="1"/>
    </font>
    <font>
      <b/>
      <sz val="10"/>
      <color rgb="FF6B7C8C"/>
      <name val="Arial"/>
      <charset val="1"/>
    </font>
    <font>
      <b/>
      <sz val="9"/>
      <color rgb="FF6B7C8C"/>
      <name val="Arial"/>
      <charset val="1"/>
    </font>
    <font>
      <b/>
      <sz val="9"/>
      <color rgb="FF1E8A5B"/>
      <name val="Arial"/>
      <charset val="1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3B5B"/>
        <bgColor rgb="FF1B2A38"/>
      </patternFill>
    </fill>
    <fill>
      <patternFill patternType="solid">
        <fgColor rgb="FF2E5A86"/>
        <bgColor rgb="FF3E6E9C"/>
      </patternFill>
    </fill>
    <fill>
      <patternFill patternType="solid">
        <fgColor rgb="FF1E8A5B"/>
        <bgColor rgb="FF156B45"/>
      </patternFill>
    </fill>
    <fill>
      <patternFill patternType="solid">
        <fgColor rgb="FFE0A030"/>
        <bgColor rgb="FFFF8080"/>
      </patternFill>
    </fill>
    <fill>
      <patternFill patternType="solid">
        <fgColor rgb="FFF3F7FB"/>
        <bgColor rgb="FFF1F6FB"/>
      </patternFill>
    </fill>
    <fill>
      <patternFill patternType="solid">
        <fgColor rgb="FFC0392B"/>
        <bgColor rgb="FFBE4B48"/>
      </patternFill>
    </fill>
    <fill>
      <patternFill patternType="solid">
        <fgColor rgb="FF3E6E9C"/>
        <bgColor rgb="FF2E5A86"/>
      </patternFill>
    </fill>
    <fill>
      <patternFill patternType="solid">
        <fgColor rgb="FFF1F6FB"/>
        <bgColor rgb="FFF3F7FB"/>
      </patternFill>
    </fill>
    <fill>
      <patternFill patternType="solid">
        <fgColor rgb="FFFFF7DE"/>
        <bgColor rgb="FFFFF2D6"/>
      </patternFill>
    </fill>
    <fill>
      <patternFill patternType="solid">
        <fgColor rgb="FFE3ECF5"/>
        <bgColor rgb="FFF1F6FB"/>
      </patternFill>
    </fill>
  </fills>
  <borders count="2">
    <border>
      <left/>
      <right/>
      <top/>
      <bottom/>
      <diagonal/>
    </border>
    <border>
      <left style="thin">
        <color rgb="FFCBD8E4"/>
      </left>
      <right style="thin">
        <color rgb="FFCBD8E4"/>
      </right>
      <top style="thin">
        <color rgb="FFCBD8E4"/>
      </top>
      <bottom style="thin">
        <color rgb="FFCBD8E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0" fontId="5" fillId="9" borderId="0" xfId="0" applyFont="1" applyFill="1" applyAlignment="1">
      <alignment horizontal="left" vertical="center" inden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7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9" fillId="10" borderId="1" xfId="0" applyFont="1" applyFill="1" applyBorder="1" applyAlignment="1">
      <alignment horizontal="center" vertical="center"/>
    </xf>
    <xf numFmtId="164" fontId="9" fillId="1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1" fillId="3" borderId="1" xfId="0" applyFont="1" applyFill="1" applyBorder="1" applyAlignment="1">
      <alignment horizontal="left" vertical="center"/>
    </xf>
    <xf numFmtId="0" fontId="0" fillId="0" borderId="1" xfId="0" applyBorder="1"/>
    <xf numFmtId="0" fontId="12" fillId="0" borderId="1" xfId="0" applyFont="1" applyBorder="1" applyAlignment="1">
      <alignment horizontal="left" vertical="center" indent="1"/>
    </xf>
    <xf numFmtId="164" fontId="9" fillId="1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left" vertical="center" indent="1"/>
    </xf>
    <xf numFmtId="165" fontId="12" fillId="0" borderId="1" xfId="0" applyNumberFormat="1" applyFont="1" applyBorder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0" fontId="0" fillId="11" borderId="1" xfId="0" applyFill="1" applyBorder="1"/>
    <xf numFmtId="0" fontId="12" fillId="11" borderId="1" xfId="0" applyFont="1" applyFill="1" applyBorder="1" applyAlignment="1">
      <alignment horizontal="left" vertical="center" indent="1"/>
    </xf>
    <xf numFmtId="165" fontId="12" fillId="11" borderId="1" xfId="0" applyNumberFormat="1" applyFont="1" applyFill="1" applyBorder="1" applyAlignment="1">
      <alignment horizontal="right" vertical="center"/>
    </xf>
    <xf numFmtId="165" fontId="13" fillId="11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164" fontId="17" fillId="1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164" fontId="5" fillId="11" borderId="1" xfId="0" applyNumberFormat="1" applyFont="1" applyFill="1" applyBorder="1" applyAlignment="1">
      <alignment horizontal="right" vertical="center"/>
    </xf>
    <xf numFmtId="165" fontId="5" fillId="11" borderId="1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left" vertical="center" inden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7" fillId="9" borderId="1" xfId="0" applyFont="1" applyFill="1" applyBorder="1" applyAlignment="1">
      <alignment horizontal="left" vertical="center" wrapText="1"/>
    </xf>
    <xf numFmtId="164" fontId="7" fillId="9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1">
    <cellStyle name="Standard" xfId="0" builtinId="0"/>
  </cellStyles>
  <dxfs count="4">
    <dxf>
      <font>
        <b/>
        <sz val="10"/>
        <color rgb="FF8A5A12"/>
        <name val="Arial"/>
        <charset val="1"/>
      </font>
      <fill>
        <patternFill>
          <bgColor rgb="FFFFF2D6"/>
        </patternFill>
      </fill>
    </dxf>
    <dxf>
      <font>
        <b/>
        <sz val="10"/>
        <color rgb="FF9C2A22"/>
        <name val="Arial"/>
        <charset val="1"/>
      </font>
      <fill>
        <patternFill>
          <bgColor rgb="FFF8D2CE"/>
        </patternFill>
      </fill>
    </dxf>
    <dxf>
      <font>
        <b/>
        <sz val="10"/>
        <color rgb="FF156B45"/>
        <name val="Arial"/>
        <charset val="1"/>
      </font>
    </dxf>
    <dxf>
      <font>
        <b/>
        <sz val="10"/>
        <color rgb="FF9C2A22"/>
        <name val="Arial"/>
        <charset val="1"/>
      </font>
      <fill>
        <patternFill>
          <bgColor rgb="FFFCE4E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A"/>
      <rgbColor rgb="FF800080"/>
      <rgbColor rgb="FF156B45"/>
      <rgbColor rgb="FFD9D9D9"/>
      <rgbColor rgb="FF878787"/>
      <rgbColor rgb="FF9999FF"/>
      <rgbColor rgb="FFBE4B48"/>
      <rgbColor rgb="FFFFF7DE"/>
      <rgbColor rgb="FFE3ECF5"/>
      <rgbColor rgb="FF660066"/>
      <rgbColor rgb="FFFF8080"/>
      <rgbColor rgb="FF0066CC"/>
      <rgbColor rgb="FFCBD8E4"/>
      <rgbColor rgb="FF000080"/>
      <rgbColor rgb="FFFF00FF"/>
      <rgbColor rgb="FFFFFF00"/>
      <rgbColor rgb="FF00FFFF"/>
      <rgbColor rgb="FF800080"/>
      <rgbColor rgb="FF800000"/>
      <rgbColor rgb="FF3E6E9C"/>
      <rgbColor rgb="FF0000FF"/>
      <rgbColor rgb="FF00CCFF"/>
      <rgbColor rgb="FFF1F6FB"/>
      <rgbColor rgb="FFF3F7FB"/>
      <rgbColor rgb="FFFFF2D6"/>
      <rgbColor rgb="FF99CCFF"/>
      <rgbColor rgb="FFFCE4E2"/>
      <rgbColor rgb="FFCC99FF"/>
      <rgbColor rgb="FFF8D2CE"/>
      <rgbColor rgb="FF4F81BD"/>
      <rgbColor rgb="FF33CCCC"/>
      <rgbColor rgb="FF99CC00"/>
      <rgbColor rgb="FFFFCC00"/>
      <rgbColor rgb="FFE0A030"/>
      <rgbColor rgb="FFC0504D"/>
      <rgbColor rgb="FF6B7C8C"/>
      <rgbColor rgb="FF969696"/>
      <rgbColor rgb="FF1F3B5B"/>
      <rgbColor rgb="FF1E8A5B"/>
      <rgbColor rgb="FF003300"/>
      <rgbColor rgb="FF8A5A12"/>
      <rgbColor rgb="FF9C2A22"/>
      <rgbColor rgb="FFC0392B"/>
      <rgbColor rgb="FF2E5A86"/>
      <rgbColor rgb="FF1B2A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Flujo neto mensual y saldo final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Panel!$D$15</c:f>
              <c:strCache>
                <c:ptCount val="1"/>
                <c:pt idx="0">
                  <c:v>Flujo neto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Panel!$A$16:$A$27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Panel!$D$16:$D$27</c:f>
              <c:numCache>
                <c:formatCode>#,##0" €";\-#,##0" €";\–</c:formatCode>
                <c:ptCount val="12"/>
                <c:pt idx="0">
                  <c:v>-3000</c:v>
                </c:pt>
                <c:pt idx="1">
                  <c:v>1250</c:v>
                </c:pt>
                <c:pt idx="2">
                  <c:v>3050</c:v>
                </c:pt>
                <c:pt idx="3">
                  <c:v>-7600</c:v>
                </c:pt>
                <c:pt idx="4">
                  <c:v>1945</c:v>
                </c:pt>
                <c:pt idx="5">
                  <c:v>3550</c:v>
                </c:pt>
                <c:pt idx="6">
                  <c:v>-3145</c:v>
                </c:pt>
                <c:pt idx="7">
                  <c:v>-2390</c:v>
                </c:pt>
                <c:pt idx="8">
                  <c:v>2415</c:v>
                </c:pt>
                <c:pt idx="9">
                  <c:v>370</c:v>
                </c:pt>
                <c:pt idx="10">
                  <c:v>4575</c:v>
                </c:pt>
                <c:pt idx="11">
                  <c:v>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7-44BA-A55A-9C77FB36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00549"/>
        <c:axId val="73410379"/>
      </c:barChart>
      <c:lineChart>
        <c:grouping val="standard"/>
        <c:varyColors val="0"/>
        <c:ser>
          <c:idx val="1"/>
          <c:order val="1"/>
          <c:tx>
            <c:strRef>
              <c:f>Panel!$E$15</c:f>
              <c:strCache>
                <c:ptCount val="1"/>
                <c:pt idx="0">
                  <c:v>Saldo final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Panel!$A$16:$A$27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Panel!$E$16:$E$27</c:f>
              <c:numCache>
                <c:formatCode>#,##0" €";\-#,##0" €";\–</c:formatCode>
                <c:ptCount val="12"/>
                <c:pt idx="0">
                  <c:v>15500</c:v>
                </c:pt>
                <c:pt idx="1">
                  <c:v>16750</c:v>
                </c:pt>
                <c:pt idx="2">
                  <c:v>19800</c:v>
                </c:pt>
                <c:pt idx="3">
                  <c:v>12200</c:v>
                </c:pt>
                <c:pt idx="4">
                  <c:v>14145</c:v>
                </c:pt>
                <c:pt idx="5">
                  <c:v>17695</c:v>
                </c:pt>
                <c:pt idx="6">
                  <c:v>14550</c:v>
                </c:pt>
                <c:pt idx="7">
                  <c:v>12160</c:v>
                </c:pt>
                <c:pt idx="8">
                  <c:v>14575</c:v>
                </c:pt>
                <c:pt idx="9">
                  <c:v>14945</c:v>
                </c:pt>
                <c:pt idx="10">
                  <c:v>19520</c:v>
                </c:pt>
                <c:pt idx="11">
                  <c:v>21100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3E7-44BA-A55A-9C77FB36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8405841"/>
        <c:axId val="75042966"/>
      </c:lineChart>
      <c:catAx>
        <c:axId val="28000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3410379"/>
        <c:crosses val="autoZero"/>
        <c:auto val="1"/>
        <c:lblAlgn val="ctr"/>
        <c:lblOffset val="100"/>
        <c:noMultiLvlLbl val="0"/>
      </c:catAx>
      <c:valAx>
        <c:axId val="7341037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;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8000549"/>
        <c:crosses val="autoZero"/>
        <c:crossBetween val="between"/>
      </c:valAx>
      <c:catAx>
        <c:axId val="584058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042966"/>
        <c:crosses val="autoZero"/>
        <c:auto val="1"/>
        <c:lblAlgn val="ctr"/>
        <c:lblOffset val="100"/>
        <c:noMultiLvlLbl val="0"/>
      </c:catAx>
      <c:valAx>
        <c:axId val="75042966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Saldo 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;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8405841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Cobros vs. pagos por mes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Panel!$B$15</c:f>
              <c:strCache>
                <c:ptCount val="1"/>
                <c:pt idx="0">
                  <c:v>Cobros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Panel!$A$16:$A$27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Panel!$B$16:$B$27</c:f>
              <c:numCache>
                <c:formatCode>#,##0" €";\-#,##0" €";\–</c:formatCode>
                <c:ptCount val="12"/>
                <c:pt idx="0">
                  <c:v>21500</c:v>
                </c:pt>
                <c:pt idx="1">
                  <c:v>22300</c:v>
                </c:pt>
                <c:pt idx="2">
                  <c:v>24700</c:v>
                </c:pt>
                <c:pt idx="3">
                  <c:v>39700</c:v>
                </c:pt>
                <c:pt idx="4">
                  <c:v>25000</c:v>
                </c:pt>
                <c:pt idx="5">
                  <c:v>26500</c:v>
                </c:pt>
                <c:pt idx="6">
                  <c:v>26400</c:v>
                </c:pt>
                <c:pt idx="7">
                  <c:v>16500</c:v>
                </c:pt>
                <c:pt idx="8">
                  <c:v>26500</c:v>
                </c:pt>
                <c:pt idx="9">
                  <c:v>28000</c:v>
                </c:pt>
                <c:pt idx="10">
                  <c:v>30000</c:v>
                </c:pt>
                <c:pt idx="11">
                  <c:v>34000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0-4BAF-8760-C68EB26D3128}"/>
            </c:ext>
          </c:extLst>
        </c:ser>
        <c:ser>
          <c:idx val="1"/>
          <c:order val="1"/>
          <c:tx>
            <c:strRef>
              <c:f>Panel!$C$15</c:f>
              <c:strCache>
                <c:ptCount val="1"/>
                <c:pt idx="0">
                  <c:v>Pagos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Panel!$A$16:$A$27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Panel!$C$16:$C$27</c:f>
              <c:numCache>
                <c:formatCode>#,##0" €";\-#,##0" €";\–</c:formatCode>
                <c:ptCount val="12"/>
                <c:pt idx="0">
                  <c:v>24500</c:v>
                </c:pt>
                <c:pt idx="1">
                  <c:v>21050</c:v>
                </c:pt>
                <c:pt idx="2">
                  <c:v>21650</c:v>
                </c:pt>
                <c:pt idx="3">
                  <c:v>47300</c:v>
                </c:pt>
                <c:pt idx="4">
                  <c:v>23055</c:v>
                </c:pt>
                <c:pt idx="5">
                  <c:v>22950</c:v>
                </c:pt>
                <c:pt idx="6">
                  <c:v>29545</c:v>
                </c:pt>
                <c:pt idx="7">
                  <c:v>18890</c:v>
                </c:pt>
                <c:pt idx="8">
                  <c:v>24085</c:v>
                </c:pt>
                <c:pt idx="9">
                  <c:v>27630</c:v>
                </c:pt>
                <c:pt idx="10">
                  <c:v>25425</c:v>
                </c:pt>
                <c:pt idx="11">
                  <c:v>32420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0-4BAF-8760-C68EB26D3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09672"/>
        <c:axId val="55419515"/>
      </c:barChart>
      <c:catAx>
        <c:axId val="9550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5419515"/>
        <c:crosses val="autoZero"/>
        <c:auto val="1"/>
        <c:lblAlgn val="ctr"/>
        <c:lblOffset val="100"/>
        <c:noMultiLvlLbl val="0"/>
      </c:catAx>
      <c:valAx>
        <c:axId val="554195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55096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Pagos por categoría (año)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Panel!$K$15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Panel!$G$16:$G$25</c:f>
              <c:strCache>
                <c:ptCount val="10"/>
                <c:pt idx="0">
                  <c:v>Proveedores</c:v>
                </c:pt>
                <c:pt idx="1">
                  <c:v>Sueldos y salarios</c:v>
                </c:pt>
                <c:pt idx="2">
                  <c:v>Seguridad Social</c:v>
                </c:pt>
                <c:pt idx="3">
                  <c:v>Alquiler</c:v>
                </c:pt>
                <c:pt idx="4">
                  <c:v>Suministros</c:v>
                </c:pt>
                <c:pt idx="5">
                  <c:v>Marketing</c:v>
                </c:pt>
                <c:pt idx="6">
                  <c:v>Otros gastos</c:v>
                </c:pt>
                <c:pt idx="7">
                  <c:v>Impuestos</c:v>
                </c:pt>
                <c:pt idx="8">
                  <c:v>Inversión</c:v>
                </c:pt>
                <c:pt idx="9">
                  <c:v>Financiación</c:v>
                </c:pt>
              </c:strCache>
            </c:strRef>
          </c:cat>
          <c:val>
            <c:numRef>
              <c:f>Panel!$K$16:$K$25</c:f>
              <c:numCache>
                <c:formatCode>#,##0" €";\-#,##0" €";\–</c:formatCode>
                <c:ptCount val="10"/>
                <c:pt idx="0">
                  <c:v>103100</c:v>
                </c:pt>
                <c:pt idx="1">
                  <c:v>93600</c:v>
                </c:pt>
                <c:pt idx="2">
                  <c:v>27600</c:v>
                </c:pt>
                <c:pt idx="3">
                  <c:v>21600</c:v>
                </c:pt>
                <c:pt idx="4">
                  <c:v>12100</c:v>
                </c:pt>
                <c:pt idx="5">
                  <c:v>8400</c:v>
                </c:pt>
                <c:pt idx="6">
                  <c:v>7900</c:v>
                </c:pt>
                <c:pt idx="7">
                  <c:v>14100</c:v>
                </c:pt>
                <c:pt idx="8">
                  <c:v>22000</c:v>
                </c:pt>
                <c:pt idx="9">
                  <c:v>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E-49EF-89C9-3FBF46B04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5251"/>
        <c:axId val="36139971"/>
      </c:barChart>
      <c:catAx>
        <c:axId val="44652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6139971"/>
        <c:crosses val="autoZero"/>
        <c:auto val="1"/>
        <c:lblAlgn val="ctr"/>
        <c:lblOffset val="100"/>
        <c:noMultiLvlLbl val="0"/>
      </c:catAx>
      <c:valAx>
        <c:axId val="3613997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46525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443520</xdr:colOff>
      <xdr:row>45</xdr:row>
      <xdr:rowOff>11520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46</xdr:row>
      <xdr:rowOff>0</xdr:rowOff>
    </xdr:from>
    <xdr:to>
      <xdr:col>7</xdr:col>
      <xdr:colOff>443520</xdr:colOff>
      <xdr:row>62</xdr:row>
      <xdr:rowOff>11520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63</xdr:row>
      <xdr:rowOff>0</xdr:rowOff>
    </xdr:from>
    <xdr:to>
      <xdr:col>7</xdr:col>
      <xdr:colOff>443520</xdr:colOff>
      <xdr:row>79</xdr:row>
      <xdr:rowOff>11520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B5B"/>
    <pageSetUpPr fitToPage="1"/>
  </sheetPr>
  <dimension ref="A1:P42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P2"/>
    </sheetView>
  </sheetViews>
  <sheetFormatPr baseColWidth="10" defaultColWidth="8.7109375" defaultRowHeight="15" x14ac:dyDescent="0.25"/>
  <cols>
    <col min="1" max="1" width="2.42578125" customWidth="1"/>
    <col min="2" max="2" width="34" customWidth="1"/>
    <col min="3" max="14" width="9.5703125" customWidth="1"/>
    <col min="15" max="15" width="11" customWidth="1"/>
    <col min="16" max="16" width="10" customWidth="1"/>
  </cols>
  <sheetData>
    <row r="1" spans="1:16" ht="30" customHeight="1" x14ac:dyDescent="0.25">
      <c r="A1" s="14" t="s">
        <v>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.75" customHeight="1" x14ac:dyDescent="0.25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8" customHeight="1" x14ac:dyDescent="0.25">
      <c r="B3" s="21" t="s">
        <v>36</v>
      </c>
      <c r="C3" s="22">
        <v>2026</v>
      </c>
      <c r="D3" s="55" t="s">
        <v>37</v>
      </c>
      <c r="E3" s="55"/>
      <c r="F3" s="23">
        <v>13000</v>
      </c>
      <c r="H3" s="56" t="s">
        <v>38</v>
      </c>
      <c r="I3" s="56"/>
      <c r="J3" s="56"/>
      <c r="K3" s="56"/>
      <c r="L3" s="56"/>
      <c r="M3" s="56"/>
      <c r="N3" s="56"/>
      <c r="O3" s="56"/>
      <c r="P3" s="56"/>
    </row>
    <row r="4" spans="1:16" ht="25.5" customHeight="1" x14ac:dyDescent="0.25">
      <c r="A4" s="24"/>
      <c r="B4" s="25" t="s">
        <v>39</v>
      </c>
      <c r="C4" s="26" t="s">
        <v>40</v>
      </c>
      <c r="D4" s="26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6" t="s">
        <v>47</v>
      </c>
      <c r="K4" s="26" t="s">
        <v>48</v>
      </c>
      <c r="L4" s="26" t="s">
        <v>49</v>
      </c>
      <c r="M4" s="26" t="s">
        <v>50</v>
      </c>
      <c r="N4" s="26" t="s">
        <v>51</v>
      </c>
      <c r="O4" s="26" t="s">
        <v>52</v>
      </c>
      <c r="P4" s="26" t="s">
        <v>53</v>
      </c>
    </row>
    <row r="5" spans="1:16" ht="19.5" customHeight="1" x14ac:dyDescent="0.25">
      <c r="A5" s="27"/>
      <c r="B5" s="28" t="s">
        <v>54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9"/>
      <c r="B6" s="30" t="s">
        <v>55</v>
      </c>
      <c r="C6" s="31">
        <v>18500</v>
      </c>
      <c r="D6" s="32">
        <f t="shared" ref="D6:N6" si="0">C10</f>
        <v>15500</v>
      </c>
      <c r="E6" s="32">
        <f t="shared" si="0"/>
        <v>16750</v>
      </c>
      <c r="F6" s="32">
        <f t="shared" si="0"/>
        <v>19800</v>
      </c>
      <c r="G6" s="32">
        <f t="shared" si="0"/>
        <v>12200</v>
      </c>
      <c r="H6" s="32">
        <f t="shared" si="0"/>
        <v>14145</v>
      </c>
      <c r="I6" s="32">
        <f t="shared" si="0"/>
        <v>17695</v>
      </c>
      <c r="J6" s="32">
        <f t="shared" si="0"/>
        <v>14550</v>
      </c>
      <c r="K6" s="32">
        <f t="shared" si="0"/>
        <v>12160</v>
      </c>
      <c r="L6" s="32">
        <f t="shared" si="0"/>
        <v>14575</v>
      </c>
      <c r="M6" s="32">
        <f t="shared" si="0"/>
        <v>14945</v>
      </c>
      <c r="N6" s="32">
        <f t="shared" si="0"/>
        <v>19520</v>
      </c>
      <c r="O6" s="32">
        <f>C6</f>
        <v>18500</v>
      </c>
      <c r="P6" s="33"/>
    </row>
    <row r="7" spans="1:16" x14ac:dyDescent="0.25">
      <c r="A7" s="29"/>
      <c r="B7" s="34" t="s">
        <v>56</v>
      </c>
      <c r="C7" s="32">
        <f t="shared" ref="C7:N7" si="1">C17+C31+C36</f>
        <v>21500</v>
      </c>
      <c r="D7" s="32">
        <f t="shared" si="1"/>
        <v>22300</v>
      </c>
      <c r="E7" s="32">
        <f t="shared" si="1"/>
        <v>24700</v>
      </c>
      <c r="F7" s="32">
        <f t="shared" si="1"/>
        <v>39700</v>
      </c>
      <c r="G7" s="32">
        <f t="shared" si="1"/>
        <v>25000</v>
      </c>
      <c r="H7" s="32">
        <f t="shared" si="1"/>
        <v>26500</v>
      </c>
      <c r="I7" s="32">
        <f t="shared" si="1"/>
        <v>26400</v>
      </c>
      <c r="J7" s="32">
        <f t="shared" si="1"/>
        <v>16500</v>
      </c>
      <c r="K7" s="32">
        <f t="shared" si="1"/>
        <v>26500</v>
      </c>
      <c r="L7" s="32">
        <f t="shared" si="1"/>
        <v>28000</v>
      </c>
      <c r="M7" s="32">
        <f t="shared" si="1"/>
        <v>30000</v>
      </c>
      <c r="N7" s="32">
        <f t="shared" si="1"/>
        <v>34000</v>
      </c>
      <c r="O7" s="32">
        <f>SUM(C7:N7)</f>
        <v>321100</v>
      </c>
      <c r="P7" s="33">
        <f>AVERAGE(C7:N7)</f>
        <v>26758.333333333332</v>
      </c>
    </row>
    <row r="8" spans="1:16" x14ac:dyDescent="0.25">
      <c r="A8" s="29"/>
      <c r="B8" s="35" t="s">
        <v>57</v>
      </c>
      <c r="C8" s="32">
        <f t="shared" ref="C8:N8" si="2">C27+C32+C37+C38+C39</f>
        <v>24500</v>
      </c>
      <c r="D8" s="32">
        <f t="shared" si="2"/>
        <v>21050</v>
      </c>
      <c r="E8" s="32">
        <f t="shared" si="2"/>
        <v>21650</v>
      </c>
      <c r="F8" s="32">
        <f t="shared" si="2"/>
        <v>47300</v>
      </c>
      <c r="G8" s="32">
        <f t="shared" si="2"/>
        <v>23055</v>
      </c>
      <c r="H8" s="32">
        <f t="shared" si="2"/>
        <v>22950</v>
      </c>
      <c r="I8" s="32">
        <f t="shared" si="2"/>
        <v>29545</v>
      </c>
      <c r="J8" s="32">
        <f t="shared" si="2"/>
        <v>18890</v>
      </c>
      <c r="K8" s="32">
        <f t="shared" si="2"/>
        <v>24085</v>
      </c>
      <c r="L8" s="32">
        <f t="shared" si="2"/>
        <v>27630</v>
      </c>
      <c r="M8" s="32">
        <f t="shared" si="2"/>
        <v>25425</v>
      </c>
      <c r="N8" s="32">
        <f t="shared" si="2"/>
        <v>32420</v>
      </c>
      <c r="O8" s="32">
        <f>SUM(C8:N8)</f>
        <v>318500</v>
      </c>
      <c r="P8" s="33">
        <f>AVERAGE(C8:N8)</f>
        <v>26541.666666666668</v>
      </c>
    </row>
    <row r="9" spans="1:16" x14ac:dyDescent="0.25">
      <c r="A9" s="29"/>
      <c r="B9" s="30" t="s">
        <v>58</v>
      </c>
      <c r="C9" s="36">
        <f t="shared" ref="C9:N9" si="3">C7-C8</f>
        <v>-3000</v>
      </c>
      <c r="D9" s="36">
        <f t="shared" si="3"/>
        <v>1250</v>
      </c>
      <c r="E9" s="36">
        <f t="shared" si="3"/>
        <v>3050</v>
      </c>
      <c r="F9" s="36">
        <f t="shared" si="3"/>
        <v>-7600</v>
      </c>
      <c r="G9" s="36">
        <f t="shared" si="3"/>
        <v>1945</v>
      </c>
      <c r="H9" s="36">
        <f t="shared" si="3"/>
        <v>3550</v>
      </c>
      <c r="I9" s="36">
        <f t="shared" si="3"/>
        <v>-3145</v>
      </c>
      <c r="J9" s="36">
        <f t="shared" si="3"/>
        <v>-2390</v>
      </c>
      <c r="K9" s="36">
        <f t="shared" si="3"/>
        <v>2415</v>
      </c>
      <c r="L9" s="36">
        <f t="shared" si="3"/>
        <v>370</v>
      </c>
      <c r="M9" s="36">
        <f t="shared" si="3"/>
        <v>4575</v>
      </c>
      <c r="N9" s="36">
        <f t="shared" si="3"/>
        <v>1580</v>
      </c>
      <c r="O9" s="36">
        <f>SUM(C9:N9)</f>
        <v>2600</v>
      </c>
      <c r="P9" s="37">
        <f>AVERAGE(C9:N9)</f>
        <v>216.66666666666666</v>
      </c>
    </row>
    <row r="10" spans="1:16" x14ac:dyDescent="0.25">
      <c r="A10" s="38"/>
      <c r="B10" s="39" t="s">
        <v>59</v>
      </c>
      <c r="C10" s="40">
        <f t="shared" ref="C10:N10" si="4">C6+C9</f>
        <v>15500</v>
      </c>
      <c r="D10" s="40">
        <f t="shared" si="4"/>
        <v>16750</v>
      </c>
      <c r="E10" s="40">
        <f t="shared" si="4"/>
        <v>19800</v>
      </c>
      <c r="F10" s="40">
        <f t="shared" si="4"/>
        <v>12200</v>
      </c>
      <c r="G10" s="40">
        <f t="shared" si="4"/>
        <v>14145</v>
      </c>
      <c r="H10" s="40">
        <f t="shared" si="4"/>
        <v>17695</v>
      </c>
      <c r="I10" s="40">
        <f t="shared" si="4"/>
        <v>14550</v>
      </c>
      <c r="J10" s="40">
        <f t="shared" si="4"/>
        <v>12160</v>
      </c>
      <c r="K10" s="40">
        <f t="shared" si="4"/>
        <v>14575</v>
      </c>
      <c r="L10" s="40">
        <f t="shared" si="4"/>
        <v>14945</v>
      </c>
      <c r="M10" s="40">
        <f t="shared" si="4"/>
        <v>19520</v>
      </c>
      <c r="N10" s="40">
        <f t="shared" si="4"/>
        <v>21100</v>
      </c>
      <c r="O10" s="40">
        <f>N10</f>
        <v>21100</v>
      </c>
      <c r="P10" s="41"/>
    </row>
    <row r="11" spans="1:16" ht="6" customHeight="1" x14ac:dyDescent="0.25"/>
    <row r="12" spans="1:16" ht="19.5" customHeight="1" x14ac:dyDescent="0.25">
      <c r="A12" s="27"/>
      <c r="B12" s="28" t="s">
        <v>60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25">
      <c r="A13" s="29"/>
      <c r="B13" s="42" t="s">
        <v>13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25">
      <c r="A14" s="29"/>
      <c r="B14" s="43" t="s">
        <v>61</v>
      </c>
      <c r="C14" s="44">
        <v>14500</v>
      </c>
      <c r="D14" s="44">
        <v>14000</v>
      </c>
      <c r="E14" s="44">
        <v>15500</v>
      </c>
      <c r="F14" s="44">
        <v>15000</v>
      </c>
      <c r="G14" s="44">
        <v>16000</v>
      </c>
      <c r="H14" s="44">
        <v>17000</v>
      </c>
      <c r="I14" s="44">
        <v>16500</v>
      </c>
      <c r="J14" s="44">
        <v>10500</v>
      </c>
      <c r="K14" s="44">
        <v>16000</v>
      </c>
      <c r="L14" s="44">
        <v>17500</v>
      </c>
      <c r="M14" s="44">
        <v>18500</v>
      </c>
      <c r="N14" s="44">
        <v>20000</v>
      </c>
      <c r="O14" s="33">
        <f>SUM(C14:N14)</f>
        <v>191000</v>
      </c>
      <c r="P14" s="33">
        <f>AVERAGE(C14:N14)</f>
        <v>15916.666666666666</v>
      </c>
    </row>
    <row r="15" spans="1:16" x14ac:dyDescent="0.25">
      <c r="A15" s="29"/>
      <c r="B15" s="43" t="s">
        <v>62</v>
      </c>
      <c r="C15" s="44">
        <v>7000</v>
      </c>
      <c r="D15" s="44">
        <v>7500</v>
      </c>
      <c r="E15" s="44">
        <v>8000</v>
      </c>
      <c r="F15" s="44">
        <v>8500</v>
      </c>
      <c r="G15" s="44">
        <v>9000</v>
      </c>
      <c r="H15" s="44">
        <v>9500</v>
      </c>
      <c r="I15" s="44">
        <v>9000</v>
      </c>
      <c r="J15" s="44">
        <v>6000</v>
      </c>
      <c r="K15" s="44">
        <v>9500</v>
      </c>
      <c r="L15" s="44">
        <v>10500</v>
      </c>
      <c r="M15" s="44">
        <v>11500</v>
      </c>
      <c r="N15" s="44">
        <v>12000</v>
      </c>
      <c r="O15" s="33">
        <f>SUM(C15:N15)</f>
        <v>108000</v>
      </c>
      <c r="P15" s="33">
        <f>AVERAGE(C15:N15)</f>
        <v>9000</v>
      </c>
    </row>
    <row r="16" spans="1:16" x14ac:dyDescent="0.25">
      <c r="A16" s="29"/>
      <c r="B16" s="43" t="s">
        <v>63</v>
      </c>
      <c r="C16" s="44">
        <v>0</v>
      </c>
      <c r="D16" s="44">
        <v>800</v>
      </c>
      <c r="E16" s="44">
        <v>0</v>
      </c>
      <c r="F16" s="44">
        <v>1200</v>
      </c>
      <c r="G16" s="44">
        <v>0</v>
      </c>
      <c r="H16" s="44">
        <v>0</v>
      </c>
      <c r="I16" s="44">
        <v>900</v>
      </c>
      <c r="J16" s="44">
        <v>0</v>
      </c>
      <c r="K16" s="44">
        <v>1000</v>
      </c>
      <c r="L16" s="44">
        <v>0</v>
      </c>
      <c r="M16" s="44">
        <v>0</v>
      </c>
      <c r="N16" s="44">
        <v>2000</v>
      </c>
      <c r="O16" s="33">
        <f>SUM(C16:N16)</f>
        <v>5900</v>
      </c>
      <c r="P16" s="33">
        <f>AVERAGE(C16:N16)</f>
        <v>491.66666666666669</v>
      </c>
    </row>
    <row r="17" spans="1:16" x14ac:dyDescent="0.25">
      <c r="A17" s="29"/>
      <c r="B17" s="45" t="s">
        <v>64</v>
      </c>
      <c r="C17" s="46">
        <f t="shared" ref="C17:N17" si="5">SUM(C14:C16)</f>
        <v>21500</v>
      </c>
      <c r="D17" s="46">
        <f t="shared" si="5"/>
        <v>22300</v>
      </c>
      <c r="E17" s="46">
        <f t="shared" si="5"/>
        <v>23500</v>
      </c>
      <c r="F17" s="46">
        <f t="shared" si="5"/>
        <v>24700</v>
      </c>
      <c r="G17" s="46">
        <f t="shared" si="5"/>
        <v>25000</v>
      </c>
      <c r="H17" s="46">
        <f t="shared" si="5"/>
        <v>26500</v>
      </c>
      <c r="I17" s="46">
        <f t="shared" si="5"/>
        <v>26400</v>
      </c>
      <c r="J17" s="46">
        <f t="shared" si="5"/>
        <v>16500</v>
      </c>
      <c r="K17" s="46">
        <f t="shared" si="5"/>
        <v>26500</v>
      </c>
      <c r="L17" s="46">
        <f t="shared" si="5"/>
        <v>28000</v>
      </c>
      <c r="M17" s="46">
        <f t="shared" si="5"/>
        <v>30000</v>
      </c>
      <c r="N17" s="46">
        <f t="shared" si="5"/>
        <v>34000</v>
      </c>
      <c r="O17" s="46">
        <f>SUM(C17:N17)</f>
        <v>304900</v>
      </c>
      <c r="P17" s="46">
        <f>AVERAGE(C17:N17)</f>
        <v>25408.333333333332</v>
      </c>
    </row>
    <row r="18" spans="1:16" x14ac:dyDescent="0.25">
      <c r="A18" s="29"/>
      <c r="B18" s="42" t="s">
        <v>14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x14ac:dyDescent="0.25">
      <c r="A19" s="29"/>
      <c r="B19" s="43" t="s">
        <v>65</v>
      </c>
      <c r="C19" s="44">
        <v>7500</v>
      </c>
      <c r="D19" s="44">
        <v>7500</v>
      </c>
      <c r="E19" s="44">
        <v>8000</v>
      </c>
      <c r="F19" s="44">
        <v>8500</v>
      </c>
      <c r="G19" s="44">
        <v>8800</v>
      </c>
      <c r="H19" s="44">
        <v>9000</v>
      </c>
      <c r="I19" s="44">
        <v>8500</v>
      </c>
      <c r="J19" s="44">
        <v>5500</v>
      </c>
      <c r="K19" s="44">
        <v>9000</v>
      </c>
      <c r="L19" s="44">
        <v>9500</v>
      </c>
      <c r="M19" s="44">
        <v>10300</v>
      </c>
      <c r="N19" s="44">
        <v>11000</v>
      </c>
      <c r="O19" s="33">
        <f t="shared" ref="O19:O28" si="6">SUM(C19:N19)</f>
        <v>103100</v>
      </c>
      <c r="P19" s="33">
        <f t="shared" ref="P19:P28" si="7">AVERAGE(C19:N19)</f>
        <v>8591.6666666666661</v>
      </c>
    </row>
    <row r="20" spans="1:16" x14ac:dyDescent="0.25">
      <c r="A20" s="29"/>
      <c r="B20" s="43" t="s">
        <v>20</v>
      </c>
      <c r="C20" s="44">
        <v>7200</v>
      </c>
      <c r="D20" s="44">
        <v>7200</v>
      </c>
      <c r="E20" s="44">
        <v>7200</v>
      </c>
      <c r="F20" s="44">
        <v>7200</v>
      </c>
      <c r="G20" s="44">
        <v>7200</v>
      </c>
      <c r="H20" s="44">
        <v>7200</v>
      </c>
      <c r="I20" s="44">
        <v>10800</v>
      </c>
      <c r="J20" s="44">
        <v>7200</v>
      </c>
      <c r="K20" s="44">
        <v>7200</v>
      </c>
      <c r="L20" s="44">
        <v>7200</v>
      </c>
      <c r="M20" s="44">
        <v>7200</v>
      </c>
      <c r="N20" s="44">
        <v>10800</v>
      </c>
      <c r="O20" s="33">
        <f t="shared" si="6"/>
        <v>93600</v>
      </c>
      <c r="P20" s="33">
        <f t="shared" si="7"/>
        <v>7800</v>
      </c>
    </row>
    <row r="21" spans="1:16" x14ac:dyDescent="0.25">
      <c r="A21" s="29"/>
      <c r="B21" s="43" t="s">
        <v>21</v>
      </c>
      <c r="C21" s="44">
        <v>2300</v>
      </c>
      <c r="D21" s="44">
        <v>2300</v>
      </c>
      <c r="E21" s="44">
        <v>2300</v>
      </c>
      <c r="F21" s="44">
        <v>2300</v>
      </c>
      <c r="G21" s="44">
        <v>2300</v>
      </c>
      <c r="H21" s="44">
        <v>2300</v>
      </c>
      <c r="I21" s="44">
        <v>2300</v>
      </c>
      <c r="J21" s="44">
        <v>2300</v>
      </c>
      <c r="K21" s="44">
        <v>2300</v>
      </c>
      <c r="L21" s="44">
        <v>2300</v>
      </c>
      <c r="M21" s="44">
        <v>2300</v>
      </c>
      <c r="N21" s="44">
        <v>2300</v>
      </c>
      <c r="O21" s="33">
        <f t="shared" si="6"/>
        <v>27600</v>
      </c>
      <c r="P21" s="33">
        <f t="shared" si="7"/>
        <v>2300</v>
      </c>
    </row>
    <row r="22" spans="1:16" x14ac:dyDescent="0.25">
      <c r="A22" s="29"/>
      <c r="B22" s="43" t="s">
        <v>66</v>
      </c>
      <c r="C22" s="44">
        <v>1800</v>
      </c>
      <c r="D22" s="44">
        <v>1800</v>
      </c>
      <c r="E22" s="44">
        <v>1800</v>
      </c>
      <c r="F22" s="44">
        <v>1800</v>
      </c>
      <c r="G22" s="44">
        <v>1800</v>
      </c>
      <c r="H22" s="44">
        <v>1800</v>
      </c>
      <c r="I22" s="44">
        <v>1800</v>
      </c>
      <c r="J22" s="44">
        <v>1800</v>
      </c>
      <c r="K22" s="44">
        <v>1800</v>
      </c>
      <c r="L22" s="44">
        <v>1800</v>
      </c>
      <c r="M22" s="44">
        <v>1800</v>
      </c>
      <c r="N22" s="44">
        <v>1800</v>
      </c>
      <c r="O22" s="33">
        <f t="shared" si="6"/>
        <v>21600</v>
      </c>
      <c r="P22" s="33">
        <f t="shared" si="7"/>
        <v>1800</v>
      </c>
    </row>
    <row r="23" spans="1:16" x14ac:dyDescent="0.25">
      <c r="A23" s="29"/>
      <c r="B23" s="43" t="s">
        <v>67</v>
      </c>
      <c r="C23" s="44">
        <v>1400</v>
      </c>
      <c r="D23" s="44">
        <v>1300</v>
      </c>
      <c r="E23" s="44">
        <v>1100</v>
      </c>
      <c r="F23" s="44">
        <v>900</v>
      </c>
      <c r="G23" s="44">
        <v>800</v>
      </c>
      <c r="H23" s="44">
        <v>750</v>
      </c>
      <c r="I23" s="44">
        <v>700</v>
      </c>
      <c r="J23" s="44">
        <v>650</v>
      </c>
      <c r="K23" s="44">
        <v>800</v>
      </c>
      <c r="L23" s="44">
        <v>1000</v>
      </c>
      <c r="M23" s="44">
        <v>1200</v>
      </c>
      <c r="N23" s="44">
        <v>1500</v>
      </c>
      <c r="O23" s="33">
        <f t="shared" si="6"/>
        <v>12100</v>
      </c>
      <c r="P23" s="33">
        <f t="shared" si="7"/>
        <v>1008.3333333333334</v>
      </c>
    </row>
    <row r="24" spans="1:16" x14ac:dyDescent="0.25">
      <c r="A24" s="29"/>
      <c r="B24" s="43" t="s">
        <v>68</v>
      </c>
      <c r="C24" s="44">
        <v>500</v>
      </c>
      <c r="D24" s="44">
        <v>400</v>
      </c>
      <c r="E24" s="44">
        <v>600</v>
      </c>
      <c r="F24" s="44">
        <v>500</v>
      </c>
      <c r="G24" s="44">
        <v>800</v>
      </c>
      <c r="H24" s="44">
        <v>600</v>
      </c>
      <c r="I24" s="44">
        <v>400</v>
      </c>
      <c r="J24" s="44">
        <v>300</v>
      </c>
      <c r="K24" s="44">
        <v>700</v>
      </c>
      <c r="L24" s="44">
        <v>900</v>
      </c>
      <c r="M24" s="44">
        <v>1200</v>
      </c>
      <c r="N24" s="44">
        <v>1500</v>
      </c>
      <c r="O24" s="33">
        <f t="shared" si="6"/>
        <v>8400</v>
      </c>
      <c r="P24" s="33">
        <f t="shared" si="7"/>
        <v>700</v>
      </c>
    </row>
    <row r="25" spans="1:16" x14ac:dyDescent="0.25">
      <c r="A25" s="29"/>
      <c r="B25" s="43" t="s">
        <v>69</v>
      </c>
      <c r="C25" s="44">
        <v>600</v>
      </c>
      <c r="D25" s="44">
        <v>550</v>
      </c>
      <c r="E25" s="44">
        <v>650</v>
      </c>
      <c r="F25" s="44">
        <v>600</v>
      </c>
      <c r="G25" s="44">
        <v>700</v>
      </c>
      <c r="H25" s="44">
        <v>650</v>
      </c>
      <c r="I25" s="44">
        <v>600</v>
      </c>
      <c r="J25" s="44">
        <v>500</v>
      </c>
      <c r="K25" s="44">
        <v>650</v>
      </c>
      <c r="L25" s="44">
        <v>700</v>
      </c>
      <c r="M25" s="44">
        <v>800</v>
      </c>
      <c r="N25" s="44">
        <v>900</v>
      </c>
      <c r="O25" s="33">
        <f t="shared" si="6"/>
        <v>7900</v>
      </c>
      <c r="P25" s="33">
        <f t="shared" si="7"/>
        <v>658.33333333333337</v>
      </c>
    </row>
    <row r="26" spans="1:16" x14ac:dyDescent="0.25">
      <c r="A26" s="29"/>
      <c r="B26" s="43" t="s">
        <v>70</v>
      </c>
      <c r="C26" s="44">
        <v>3200</v>
      </c>
      <c r="D26" s="44">
        <v>0</v>
      </c>
      <c r="E26" s="44">
        <v>0</v>
      </c>
      <c r="F26" s="44">
        <v>3500</v>
      </c>
      <c r="G26" s="44">
        <v>0</v>
      </c>
      <c r="H26" s="44">
        <v>0</v>
      </c>
      <c r="I26" s="44">
        <v>3800</v>
      </c>
      <c r="J26" s="44">
        <v>0</v>
      </c>
      <c r="K26" s="44">
        <v>0</v>
      </c>
      <c r="L26" s="44">
        <v>3600</v>
      </c>
      <c r="M26" s="44">
        <v>0</v>
      </c>
      <c r="N26" s="44">
        <v>0</v>
      </c>
      <c r="O26" s="33">
        <f t="shared" si="6"/>
        <v>14100</v>
      </c>
      <c r="P26" s="33">
        <f t="shared" si="7"/>
        <v>1175</v>
      </c>
    </row>
    <row r="27" spans="1:16" x14ac:dyDescent="0.25">
      <c r="A27" s="29"/>
      <c r="B27" s="45" t="s">
        <v>71</v>
      </c>
      <c r="C27" s="46">
        <f t="shared" ref="C27:N27" si="8">SUM(C19:C26)</f>
        <v>24500</v>
      </c>
      <c r="D27" s="46">
        <f t="shared" si="8"/>
        <v>21050</v>
      </c>
      <c r="E27" s="46">
        <f t="shared" si="8"/>
        <v>21650</v>
      </c>
      <c r="F27" s="46">
        <f t="shared" si="8"/>
        <v>25300</v>
      </c>
      <c r="G27" s="46">
        <f t="shared" si="8"/>
        <v>22400</v>
      </c>
      <c r="H27" s="46">
        <f t="shared" si="8"/>
        <v>22300</v>
      </c>
      <c r="I27" s="46">
        <f t="shared" si="8"/>
        <v>28900</v>
      </c>
      <c r="J27" s="46">
        <f t="shared" si="8"/>
        <v>18250</v>
      </c>
      <c r="K27" s="46">
        <f t="shared" si="8"/>
        <v>22450</v>
      </c>
      <c r="L27" s="46">
        <f t="shared" si="8"/>
        <v>27000</v>
      </c>
      <c r="M27" s="46">
        <f t="shared" si="8"/>
        <v>24800</v>
      </c>
      <c r="N27" s="46">
        <f t="shared" si="8"/>
        <v>29800</v>
      </c>
      <c r="O27" s="46">
        <f t="shared" si="6"/>
        <v>288400</v>
      </c>
      <c r="P27" s="46">
        <f t="shared" si="7"/>
        <v>24033.333333333332</v>
      </c>
    </row>
    <row r="28" spans="1:16" x14ac:dyDescent="0.25">
      <c r="A28" s="29"/>
      <c r="B28" s="34" t="s">
        <v>72</v>
      </c>
      <c r="C28" s="47">
        <f t="shared" ref="C28:N28" si="9">C17-C27</f>
        <v>-3000</v>
      </c>
      <c r="D28" s="47">
        <f t="shared" si="9"/>
        <v>1250</v>
      </c>
      <c r="E28" s="47">
        <f t="shared" si="9"/>
        <v>1850</v>
      </c>
      <c r="F28" s="47">
        <f t="shared" si="9"/>
        <v>-600</v>
      </c>
      <c r="G28" s="47">
        <f t="shared" si="9"/>
        <v>2600</v>
      </c>
      <c r="H28" s="47">
        <f t="shared" si="9"/>
        <v>4200</v>
      </c>
      <c r="I28" s="47">
        <f t="shared" si="9"/>
        <v>-2500</v>
      </c>
      <c r="J28" s="47">
        <f t="shared" si="9"/>
        <v>-1750</v>
      </c>
      <c r="K28" s="47">
        <f t="shared" si="9"/>
        <v>4050</v>
      </c>
      <c r="L28" s="47">
        <f t="shared" si="9"/>
        <v>1000</v>
      </c>
      <c r="M28" s="47">
        <f t="shared" si="9"/>
        <v>5200</v>
      </c>
      <c r="N28" s="47">
        <f t="shared" si="9"/>
        <v>4200</v>
      </c>
      <c r="O28" s="47">
        <f t="shared" si="6"/>
        <v>16500</v>
      </c>
      <c r="P28" s="47">
        <f t="shared" si="7"/>
        <v>1375</v>
      </c>
    </row>
    <row r="29" spans="1:16" ht="6" customHeight="1" x14ac:dyDescent="0.25"/>
    <row r="30" spans="1:16" ht="19.5" customHeight="1" x14ac:dyDescent="0.25">
      <c r="A30" s="27"/>
      <c r="B30" s="28" t="s">
        <v>73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5">
      <c r="A31" s="29"/>
      <c r="B31" s="43" t="s">
        <v>74</v>
      </c>
      <c r="C31" s="44">
        <v>0</v>
      </c>
      <c r="D31" s="44">
        <v>0</v>
      </c>
      <c r="E31" s="44">
        <v>1200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33">
        <f>SUM(C31:N31)</f>
        <v>1200</v>
      </c>
      <c r="P31" s="33">
        <f>AVERAGE(C31:N31)</f>
        <v>100</v>
      </c>
    </row>
    <row r="32" spans="1:16" x14ac:dyDescent="0.25">
      <c r="A32" s="29"/>
      <c r="B32" s="43" t="s">
        <v>75</v>
      </c>
      <c r="C32" s="44">
        <v>0</v>
      </c>
      <c r="D32" s="44">
        <v>0</v>
      </c>
      <c r="E32" s="44">
        <v>0</v>
      </c>
      <c r="F32" s="44">
        <v>22000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33">
        <f>SUM(C32:N32)</f>
        <v>22000</v>
      </c>
      <c r="P32" s="33">
        <f>AVERAGE(C32:N32)</f>
        <v>1833.3333333333333</v>
      </c>
    </row>
    <row r="33" spans="1:16" x14ac:dyDescent="0.25">
      <c r="A33" s="29"/>
      <c r="B33" s="34" t="s">
        <v>76</v>
      </c>
      <c r="C33" s="47">
        <f t="shared" ref="C33:N33" si="10">C31-C32</f>
        <v>0</v>
      </c>
      <c r="D33" s="47">
        <f t="shared" si="10"/>
        <v>0</v>
      </c>
      <c r="E33" s="47">
        <f t="shared" si="10"/>
        <v>1200</v>
      </c>
      <c r="F33" s="47">
        <f t="shared" si="10"/>
        <v>-22000</v>
      </c>
      <c r="G33" s="47">
        <f t="shared" si="10"/>
        <v>0</v>
      </c>
      <c r="H33" s="47">
        <f t="shared" si="10"/>
        <v>0</v>
      </c>
      <c r="I33" s="47">
        <f t="shared" si="10"/>
        <v>0</v>
      </c>
      <c r="J33" s="47">
        <f t="shared" si="10"/>
        <v>0</v>
      </c>
      <c r="K33" s="47">
        <f t="shared" si="10"/>
        <v>0</v>
      </c>
      <c r="L33" s="47">
        <f t="shared" si="10"/>
        <v>0</v>
      </c>
      <c r="M33" s="47">
        <f t="shared" si="10"/>
        <v>0</v>
      </c>
      <c r="N33" s="47">
        <f t="shared" si="10"/>
        <v>0</v>
      </c>
      <c r="O33" s="47">
        <f>SUM(C33:N33)</f>
        <v>-20800</v>
      </c>
      <c r="P33" s="47">
        <f>AVERAGE(C33:N33)</f>
        <v>-1733.3333333333333</v>
      </c>
    </row>
    <row r="34" spans="1:16" ht="6" customHeight="1" x14ac:dyDescent="0.25"/>
    <row r="35" spans="1:16" ht="19.5" customHeight="1" x14ac:dyDescent="0.25">
      <c r="A35" s="27"/>
      <c r="B35" s="28" t="s">
        <v>77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25">
      <c r="A36" s="29"/>
      <c r="B36" s="43" t="s">
        <v>78</v>
      </c>
      <c r="C36" s="44">
        <v>0</v>
      </c>
      <c r="D36" s="44">
        <v>0</v>
      </c>
      <c r="E36" s="44">
        <v>0</v>
      </c>
      <c r="F36" s="44">
        <v>15000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33">
        <f>SUM(C36:N36)</f>
        <v>15000</v>
      </c>
      <c r="P36" s="33">
        <f>AVERAGE(C36:N36)</f>
        <v>1250</v>
      </c>
    </row>
    <row r="37" spans="1:16" x14ac:dyDescent="0.25">
      <c r="A37" s="29"/>
      <c r="B37" s="43" t="s">
        <v>79</v>
      </c>
      <c r="C37" s="44">
        <v>0</v>
      </c>
      <c r="D37" s="44">
        <v>0</v>
      </c>
      <c r="E37" s="44">
        <v>0</v>
      </c>
      <c r="F37" s="44">
        <v>0</v>
      </c>
      <c r="G37" s="44">
        <v>560</v>
      </c>
      <c r="H37" s="44">
        <v>560</v>
      </c>
      <c r="I37" s="44">
        <v>560</v>
      </c>
      <c r="J37" s="44">
        <v>560</v>
      </c>
      <c r="K37" s="44">
        <v>560</v>
      </c>
      <c r="L37" s="44">
        <v>560</v>
      </c>
      <c r="M37" s="44">
        <v>560</v>
      </c>
      <c r="N37" s="44">
        <v>560</v>
      </c>
      <c r="O37" s="33">
        <f>SUM(C37:N37)</f>
        <v>4480</v>
      </c>
      <c r="P37" s="33">
        <f>AVERAGE(C37:N37)</f>
        <v>373.33333333333331</v>
      </c>
    </row>
    <row r="38" spans="1:16" x14ac:dyDescent="0.25">
      <c r="A38" s="29"/>
      <c r="B38" s="43" t="s">
        <v>80</v>
      </c>
      <c r="C38" s="44">
        <v>0</v>
      </c>
      <c r="D38" s="44">
        <v>0</v>
      </c>
      <c r="E38" s="44">
        <v>0</v>
      </c>
      <c r="F38" s="44">
        <v>0</v>
      </c>
      <c r="G38" s="44">
        <v>95</v>
      </c>
      <c r="H38" s="44">
        <v>90</v>
      </c>
      <c r="I38" s="44">
        <v>85</v>
      </c>
      <c r="J38" s="44">
        <v>80</v>
      </c>
      <c r="K38" s="44">
        <v>75</v>
      </c>
      <c r="L38" s="44">
        <v>70</v>
      </c>
      <c r="M38" s="44">
        <v>65</v>
      </c>
      <c r="N38" s="44">
        <v>60</v>
      </c>
      <c r="O38" s="33">
        <f>SUM(C38:N38)</f>
        <v>620</v>
      </c>
      <c r="P38" s="33">
        <f>AVERAGE(C38:N38)</f>
        <v>51.666666666666664</v>
      </c>
    </row>
    <row r="39" spans="1:16" x14ac:dyDescent="0.25">
      <c r="A39" s="29"/>
      <c r="B39" s="43" t="s">
        <v>81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1000</v>
      </c>
      <c r="L39" s="44">
        <v>0</v>
      </c>
      <c r="M39" s="44">
        <v>0</v>
      </c>
      <c r="N39" s="44">
        <v>2000</v>
      </c>
      <c r="O39" s="33">
        <f>SUM(C39:N39)</f>
        <v>3000</v>
      </c>
      <c r="P39" s="33">
        <f>AVERAGE(C39:N39)</f>
        <v>250</v>
      </c>
    </row>
    <row r="40" spans="1:16" x14ac:dyDescent="0.25">
      <c r="A40" s="29"/>
      <c r="B40" s="34" t="s">
        <v>82</v>
      </c>
      <c r="C40" s="47">
        <f t="shared" ref="C40:N40" si="11">C36-(C37+C38+C39)</f>
        <v>0</v>
      </c>
      <c r="D40" s="47">
        <f t="shared" si="11"/>
        <v>0</v>
      </c>
      <c r="E40" s="47">
        <f t="shared" si="11"/>
        <v>0</v>
      </c>
      <c r="F40" s="47">
        <f t="shared" si="11"/>
        <v>15000</v>
      </c>
      <c r="G40" s="47">
        <f t="shared" si="11"/>
        <v>-655</v>
      </c>
      <c r="H40" s="47">
        <f t="shared" si="11"/>
        <v>-650</v>
      </c>
      <c r="I40" s="47">
        <f t="shared" si="11"/>
        <v>-645</v>
      </c>
      <c r="J40" s="47">
        <f t="shared" si="11"/>
        <v>-640</v>
      </c>
      <c r="K40" s="47">
        <f t="shared" si="11"/>
        <v>-1635</v>
      </c>
      <c r="L40" s="47">
        <f t="shared" si="11"/>
        <v>-630</v>
      </c>
      <c r="M40" s="47">
        <f t="shared" si="11"/>
        <v>-625</v>
      </c>
      <c r="N40" s="47">
        <f t="shared" si="11"/>
        <v>-2620</v>
      </c>
      <c r="O40" s="47">
        <f>SUM(C40:N40)</f>
        <v>6900</v>
      </c>
      <c r="P40" s="47">
        <f>AVERAGE(C40:N40)</f>
        <v>575</v>
      </c>
    </row>
    <row r="41" spans="1:16" ht="6" customHeight="1" x14ac:dyDescent="0.25"/>
    <row r="42" spans="1:16" x14ac:dyDescent="0.25">
      <c r="A42" s="29"/>
      <c r="B42" s="48" t="s">
        <v>83</v>
      </c>
      <c r="C42" s="49" t="str">
        <f t="shared" ref="C42:N42" si="12">IF(ROUND((C7-C8)-(C28+C33+C40),2)=0,"OK","¡Revisar!")</f>
        <v>OK</v>
      </c>
      <c r="D42" s="49" t="str">
        <f t="shared" si="12"/>
        <v>OK</v>
      </c>
      <c r="E42" s="49" t="str">
        <f t="shared" si="12"/>
        <v>OK</v>
      </c>
      <c r="F42" s="49" t="str">
        <f t="shared" si="12"/>
        <v>OK</v>
      </c>
      <c r="G42" s="49" t="str">
        <f t="shared" si="12"/>
        <v>OK</v>
      </c>
      <c r="H42" s="49" t="str">
        <f t="shared" si="12"/>
        <v>OK</v>
      </c>
      <c r="I42" s="49" t="str">
        <f t="shared" si="12"/>
        <v>OK</v>
      </c>
      <c r="J42" s="49" t="str">
        <f t="shared" si="12"/>
        <v>OK</v>
      </c>
      <c r="K42" s="49" t="str">
        <f t="shared" si="12"/>
        <v>OK</v>
      </c>
      <c r="L42" s="49" t="str">
        <f t="shared" si="12"/>
        <v>OK</v>
      </c>
      <c r="M42" s="49" t="str">
        <f t="shared" si="12"/>
        <v>OK</v>
      </c>
      <c r="N42" s="49" t="str">
        <f t="shared" si="12"/>
        <v>OK</v>
      </c>
      <c r="O42" s="50" t="str">
        <f>IF(COUNTIF(C42:N42,"OK")=12,"✓ TODO OK","Revisar")</f>
        <v>✓ TODO OK</v>
      </c>
      <c r="P42" s="29"/>
    </row>
  </sheetData>
  <mergeCells count="4">
    <mergeCell ref="A1:P1"/>
    <mergeCell ref="A2:P2"/>
    <mergeCell ref="D3:E3"/>
    <mergeCell ref="H3:P3"/>
  </mergeCells>
  <conditionalFormatting sqref="C9:N9">
    <cfRule type="cellIs" dxfId="3" priority="2" operator="lessThan">
      <formula>0</formula>
    </cfRule>
    <cfRule type="cellIs" dxfId="2" priority="3" operator="greaterThan">
      <formula>0</formula>
    </cfRule>
  </conditionalFormatting>
  <conditionalFormatting sqref="C10:N10">
    <cfRule type="cellIs" dxfId="1" priority="4" operator="lessThan">
      <formula>0</formula>
    </cfRule>
    <cfRule type="expression" dxfId="0" priority="5">
      <formula>AND(C10&gt;=0,C10&lt;$F$3)</formula>
    </cfRule>
  </conditionalFormatting>
  <printOptions horizontalCentered="1"/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5A86"/>
    <pageSetUpPr fitToPage="1"/>
  </sheetPr>
  <dimension ref="A1:L86"/>
  <sheetViews>
    <sheetView showGridLines="0" zoomScaleNormal="100" workbookViewId="0">
      <selection sqref="A1:L1"/>
    </sheetView>
  </sheetViews>
  <sheetFormatPr baseColWidth="10" defaultColWidth="8.7109375" defaultRowHeight="15" x14ac:dyDescent="0.25"/>
  <cols>
    <col min="1" max="12" width="11.42578125" customWidth="1"/>
  </cols>
  <sheetData>
    <row r="1" spans="1:12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8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16.5" customHeight="1" x14ac:dyDescent="0.25">
      <c r="A4" s="12" t="s">
        <v>2</v>
      </c>
      <c r="B4" s="12"/>
      <c r="C4" s="12"/>
      <c r="D4" s="11" t="s">
        <v>3</v>
      </c>
      <c r="E4" s="11"/>
      <c r="F4" s="11"/>
      <c r="G4" s="10" t="s">
        <v>4</v>
      </c>
      <c r="H4" s="10"/>
      <c r="I4" s="10"/>
      <c r="J4" s="9" t="s">
        <v>5</v>
      </c>
      <c r="K4" s="9"/>
      <c r="L4" s="9"/>
    </row>
    <row r="5" spans="1:12" x14ac:dyDescent="0.25">
      <c r="A5" s="8">
        <f>'Flujo de caja'!$C$6</f>
        <v>18500</v>
      </c>
      <c r="B5" s="8"/>
      <c r="C5" s="8"/>
      <c r="D5" s="7">
        <f>'Flujo de caja'!$N$10</f>
        <v>21100</v>
      </c>
      <c r="E5" s="7"/>
      <c r="F5" s="7"/>
      <c r="G5" s="7">
        <f>'Flujo de caja'!$O$9</f>
        <v>2600</v>
      </c>
      <c r="H5" s="7"/>
      <c r="I5" s="7"/>
      <c r="J5" s="6">
        <f>COUNTIF('Flujo de caja'!$C$9:$N$9,"&lt;0")</f>
        <v>4</v>
      </c>
      <c r="K5" s="6"/>
      <c r="L5" s="6"/>
    </row>
    <row r="6" spans="1:12" ht="15" customHeight="1" x14ac:dyDescent="0.25">
      <c r="A6" s="8"/>
      <c r="B6" s="8"/>
      <c r="C6" s="8"/>
      <c r="D6" s="7"/>
      <c r="E6" s="7"/>
      <c r="F6" s="7"/>
      <c r="G6" s="7"/>
      <c r="H6" s="7"/>
      <c r="I6" s="7"/>
      <c r="J6" s="6"/>
      <c r="K6" s="6"/>
      <c r="L6" s="6"/>
    </row>
    <row r="8" spans="1:12" ht="16.5" customHeight="1" x14ac:dyDescent="0.25">
      <c r="A8" s="10" t="s">
        <v>6</v>
      </c>
      <c r="B8" s="10"/>
      <c r="C8" s="10"/>
      <c r="D8" s="5" t="s">
        <v>7</v>
      </c>
      <c r="E8" s="5"/>
      <c r="F8" s="5"/>
      <c r="G8" s="4" t="s">
        <v>8</v>
      </c>
      <c r="H8" s="4"/>
      <c r="I8" s="4"/>
      <c r="J8" s="9" t="s">
        <v>9</v>
      </c>
      <c r="K8" s="9"/>
      <c r="L8" s="9"/>
    </row>
    <row r="9" spans="1:12" x14ac:dyDescent="0.25">
      <c r="A9" s="8">
        <f>'Flujo de caja'!$O$7</f>
        <v>321100</v>
      </c>
      <c r="B9" s="8"/>
      <c r="C9" s="8"/>
      <c r="D9" s="8">
        <f>'Flujo de caja'!$O$8</f>
        <v>318500</v>
      </c>
      <c r="E9" s="8"/>
      <c r="F9" s="8"/>
      <c r="G9" s="7">
        <f>MIN('Flujo de caja'!$C$10:$N$10)</f>
        <v>12160</v>
      </c>
      <c r="H9" s="7"/>
      <c r="I9" s="7"/>
      <c r="J9" s="6">
        <f>COUNTIF('Flujo de caja'!$C$10:$N$10,"&lt;"&amp;'Flujo de caja'!$F$3)</f>
        <v>2</v>
      </c>
      <c r="K9" s="6"/>
      <c r="L9" s="6"/>
    </row>
    <row r="10" spans="1:12" ht="15" customHeight="1" x14ac:dyDescent="0.25">
      <c r="A10" s="8"/>
      <c r="B10" s="8"/>
      <c r="C10" s="8"/>
      <c r="D10" s="8"/>
      <c r="E10" s="8"/>
      <c r="F10" s="8"/>
      <c r="G10" s="7"/>
      <c r="H10" s="7"/>
      <c r="I10" s="7"/>
      <c r="J10" s="6"/>
      <c r="K10" s="6"/>
      <c r="L10" s="6"/>
    </row>
    <row r="12" spans="1:12" ht="21.75" customHeight="1" x14ac:dyDescent="0.25">
      <c r="A12" s="3" t="str">
        <f>CONCATENATE("El saldo más bajo del año se alcanza en ",INDEX('Flujo de caja'!$C$4:$N$4,MATCH(MIN('Flujo de caja'!$C$10:$N$10),'Flujo de caja'!$C$10:$N$10,0))," con ",TEXT(MIN('Flujo de caja'!$C$10:$N$10),"#,##0 €"),".  El flujo neto anual es de ",TEXT('Flujo de caja'!$O$9,"#,##0 €"),".")</f>
        <v>El saldo más bajo del año se alcanza en Ago con 12160,0 €.  El flujo neto anual es de 2600,0 €.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4" spans="1:12" x14ac:dyDescent="0.25">
      <c r="A14" s="2" t="s">
        <v>10</v>
      </c>
      <c r="B14" s="2"/>
      <c r="C14" s="2"/>
      <c r="D14" s="2"/>
      <c r="E14" s="2"/>
      <c r="G14" s="2" t="s">
        <v>11</v>
      </c>
      <c r="H14" s="2"/>
      <c r="I14" s="2"/>
      <c r="J14" s="2"/>
      <c r="K14" s="2"/>
      <c r="L14" s="2"/>
    </row>
    <row r="15" spans="1:12" ht="15" customHeight="1" x14ac:dyDescent="0.25">
      <c r="A15" s="15" t="s">
        <v>12</v>
      </c>
      <c r="B15" s="15" t="s">
        <v>13</v>
      </c>
      <c r="C15" s="15" t="s">
        <v>14</v>
      </c>
      <c r="D15" s="15" t="s">
        <v>15</v>
      </c>
      <c r="E15" s="15" t="s">
        <v>16</v>
      </c>
      <c r="G15" s="12" t="s">
        <v>17</v>
      </c>
      <c r="H15" s="12"/>
      <c r="I15" s="12"/>
      <c r="J15" s="12"/>
      <c r="K15" s="12" t="s">
        <v>18</v>
      </c>
      <c r="L15" s="12"/>
    </row>
    <row r="16" spans="1:12" ht="15" customHeight="1" x14ac:dyDescent="0.25">
      <c r="A16" s="16" t="str">
        <f>'Flujo de caja'!$C$4</f>
        <v>Ene</v>
      </c>
      <c r="B16" s="17">
        <f>'Flujo de caja'!$C$7</f>
        <v>21500</v>
      </c>
      <c r="C16" s="17">
        <f>'Flujo de caja'!$C$8</f>
        <v>24500</v>
      </c>
      <c r="D16" s="17">
        <f>'Flujo de caja'!$C$9</f>
        <v>-3000</v>
      </c>
      <c r="E16" s="17">
        <f>'Flujo de caja'!$C$10</f>
        <v>15500</v>
      </c>
      <c r="G16" s="1" t="s">
        <v>19</v>
      </c>
      <c r="H16" s="1"/>
      <c r="I16" s="1"/>
      <c r="J16" s="1"/>
      <c r="K16" s="51">
        <f>'Flujo de caja'!$O$19</f>
        <v>103100</v>
      </c>
      <c r="L16" s="51"/>
    </row>
    <row r="17" spans="1:12" ht="15" customHeight="1" x14ac:dyDescent="0.25">
      <c r="A17" s="18" t="str">
        <f>'Flujo de caja'!$D$4</f>
        <v>Feb</v>
      </c>
      <c r="B17" s="19">
        <f>'Flujo de caja'!$D$7</f>
        <v>22300</v>
      </c>
      <c r="C17" s="19">
        <f>'Flujo de caja'!$D$8</f>
        <v>21050</v>
      </c>
      <c r="D17" s="19">
        <f>'Flujo de caja'!$D$9</f>
        <v>1250</v>
      </c>
      <c r="E17" s="19">
        <f>'Flujo de caja'!$D$10</f>
        <v>16750</v>
      </c>
      <c r="G17" s="52" t="s">
        <v>20</v>
      </c>
      <c r="H17" s="52"/>
      <c r="I17" s="52"/>
      <c r="J17" s="52"/>
      <c r="K17" s="53">
        <f>'Flujo de caja'!$O$20</f>
        <v>93600</v>
      </c>
      <c r="L17" s="53"/>
    </row>
    <row r="18" spans="1:12" ht="15" customHeight="1" x14ac:dyDescent="0.25">
      <c r="A18" s="16" t="str">
        <f>'Flujo de caja'!$E$4</f>
        <v>Mar</v>
      </c>
      <c r="B18" s="17">
        <f>'Flujo de caja'!$E$7</f>
        <v>24700</v>
      </c>
      <c r="C18" s="17">
        <f>'Flujo de caja'!$E$8</f>
        <v>21650</v>
      </c>
      <c r="D18" s="17">
        <f>'Flujo de caja'!$E$9</f>
        <v>3050</v>
      </c>
      <c r="E18" s="17">
        <f>'Flujo de caja'!$E$10</f>
        <v>19800</v>
      </c>
      <c r="G18" s="1" t="s">
        <v>21</v>
      </c>
      <c r="H18" s="1"/>
      <c r="I18" s="1"/>
      <c r="J18" s="1"/>
      <c r="K18" s="51">
        <f>'Flujo de caja'!$O$21</f>
        <v>27600</v>
      </c>
      <c r="L18" s="51"/>
    </row>
    <row r="19" spans="1:12" ht="15" customHeight="1" x14ac:dyDescent="0.25">
      <c r="A19" s="18" t="str">
        <f>'Flujo de caja'!$F$4</f>
        <v>Abr</v>
      </c>
      <c r="B19" s="19">
        <f>'Flujo de caja'!$F$7</f>
        <v>39700</v>
      </c>
      <c r="C19" s="19">
        <f>'Flujo de caja'!$F$8</f>
        <v>47300</v>
      </c>
      <c r="D19" s="19">
        <f>'Flujo de caja'!$F$9</f>
        <v>-7600</v>
      </c>
      <c r="E19" s="19">
        <f>'Flujo de caja'!$F$10</f>
        <v>12200</v>
      </c>
      <c r="G19" s="52" t="s">
        <v>22</v>
      </c>
      <c r="H19" s="52"/>
      <c r="I19" s="52"/>
      <c r="J19" s="52"/>
      <c r="K19" s="53">
        <f>'Flujo de caja'!$O$22</f>
        <v>21600</v>
      </c>
      <c r="L19" s="53"/>
    </row>
    <row r="20" spans="1:12" ht="15" customHeight="1" x14ac:dyDescent="0.25">
      <c r="A20" s="16" t="str">
        <f>'Flujo de caja'!$G$4</f>
        <v>May</v>
      </c>
      <c r="B20" s="17">
        <f>'Flujo de caja'!$G$7</f>
        <v>25000</v>
      </c>
      <c r="C20" s="17">
        <f>'Flujo de caja'!$G$8</f>
        <v>23055</v>
      </c>
      <c r="D20" s="17">
        <f>'Flujo de caja'!$G$9</f>
        <v>1945</v>
      </c>
      <c r="E20" s="17">
        <f>'Flujo de caja'!$G$10</f>
        <v>14145</v>
      </c>
      <c r="G20" s="1" t="s">
        <v>23</v>
      </c>
      <c r="H20" s="1"/>
      <c r="I20" s="1"/>
      <c r="J20" s="1"/>
      <c r="K20" s="51">
        <f>'Flujo de caja'!$O$23</f>
        <v>12100</v>
      </c>
      <c r="L20" s="51"/>
    </row>
    <row r="21" spans="1:12" ht="15" customHeight="1" x14ac:dyDescent="0.25">
      <c r="A21" s="18" t="str">
        <f>'Flujo de caja'!$H$4</f>
        <v>Jun</v>
      </c>
      <c r="B21" s="19">
        <f>'Flujo de caja'!$H$7</f>
        <v>26500</v>
      </c>
      <c r="C21" s="19">
        <f>'Flujo de caja'!$H$8</f>
        <v>22950</v>
      </c>
      <c r="D21" s="19">
        <f>'Flujo de caja'!$H$9</f>
        <v>3550</v>
      </c>
      <c r="E21" s="19">
        <f>'Flujo de caja'!$H$10</f>
        <v>17695</v>
      </c>
      <c r="G21" s="52" t="s">
        <v>24</v>
      </c>
      <c r="H21" s="52"/>
      <c r="I21" s="52"/>
      <c r="J21" s="52"/>
      <c r="K21" s="53">
        <f>'Flujo de caja'!$O$24</f>
        <v>8400</v>
      </c>
      <c r="L21" s="53"/>
    </row>
    <row r="22" spans="1:12" ht="15" customHeight="1" x14ac:dyDescent="0.25">
      <c r="A22" s="16" t="str">
        <f>'Flujo de caja'!$I$4</f>
        <v>Jul</v>
      </c>
      <c r="B22" s="17">
        <f>'Flujo de caja'!$I$7</f>
        <v>26400</v>
      </c>
      <c r="C22" s="17">
        <f>'Flujo de caja'!$I$8</f>
        <v>29545</v>
      </c>
      <c r="D22" s="17">
        <f>'Flujo de caja'!$I$9</f>
        <v>-3145</v>
      </c>
      <c r="E22" s="17">
        <f>'Flujo de caja'!$I$10</f>
        <v>14550</v>
      </c>
      <c r="G22" s="1" t="s">
        <v>25</v>
      </c>
      <c r="H22" s="1"/>
      <c r="I22" s="1"/>
      <c r="J22" s="1"/>
      <c r="K22" s="51">
        <f>'Flujo de caja'!$O$25</f>
        <v>7900</v>
      </c>
      <c r="L22" s="51"/>
    </row>
    <row r="23" spans="1:12" ht="15" customHeight="1" x14ac:dyDescent="0.25">
      <c r="A23" s="18" t="str">
        <f>'Flujo de caja'!$J$4</f>
        <v>Ago</v>
      </c>
      <c r="B23" s="19">
        <f>'Flujo de caja'!$J$7</f>
        <v>16500</v>
      </c>
      <c r="C23" s="19">
        <f>'Flujo de caja'!$J$8</f>
        <v>18890</v>
      </c>
      <c r="D23" s="19">
        <f>'Flujo de caja'!$J$9</f>
        <v>-2390</v>
      </c>
      <c r="E23" s="19">
        <f>'Flujo de caja'!$J$10</f>
        <v>12160</v>
      </c>
      <c r="G23" s="52" t="s">
        <v>26</v>
      </c>
      <c r="H23" s="52"/>
      <c r="I23" s="52"/>
      <c r="J23" s="52"/>
      <c r="K23" s="53">
        <f>'Flujo de caja'!$O$26</f>
        <v>14100</v>
      </c>
      <c r="L23" s="53"/>
    </row>
    <row r="24" spans="1:12" ht="15" customHeight="1" x14ac:dyDescent="0.25">
      <c r="A24" s="16" t="str">
        <f>'Flujo de caja'!$K$4</f>
        <v>Sep</v>
      </c>
      <c r="B24" s="17">
        <f>'Flujo de caja'!$K$7</f>
        <v>26500</v>
      </c>
      <c r="C24" s="17">
        <f>'Flujo de caja'!$K$8</f>
        <v>24085</v>
      </c>
      <c r="D24" s="17">
        <f>'Flujo de caja'!$K$9</f>
        <v>2415</v>
      </c>
      <c r="E24" s="17">
        <f>'Flujo de caja'!$K$10</f>
        <v>14575</v>
      </c>
      <c r="G24" s="1" t="s">
        <v>27</v>
      </c>
      <c r="H24" s="1"/>
      <c r="I24" s="1"/>
      <c r="J24" s="1"/>
      <c r="K24" s="51">
        <f>'Flujo de caja'!$O$32</f>
        <v>22000</v>
      </c>
      <c r="L24" s="51"/>
    </row>
    <row r="25" spans="1:12" ht="15" customHeight="1" x14ac:dyDescent="0.25">
      <c r="A25" s="18" t="str">
        <f>'Flujo de caja'!$L$4</f>
        <v>Oct</v>
      </c>
      <c r="B25" s="19">
        <f>'Flujo de caja'!$L$7</f>
        <v>28000</v>
      </c>
      <c r="C25" s="19">
        <f>'Flujo de caja'!$L$8</f>
        <v>27630</v>
      </c>
      <c r="D25" s="19">
        <f>'Flujo de caja'!$L$9</f>
        <v>370</v>
      </c>
      <c r="E25" s="19">
        <f>'Flujo de caja'!$L$10</f>
        <v>14945</v>
      </c>
      <c r="G25" s="52" t="s">
        <v>28</v>
      </c>
      <c r="H25" s="52"/>
      <c r="I25" s="52"/>
      <c r="J25" s="52"/>
      <c r="K25" s="53">
        <f>'Flujo de caja'!$O$37</f>
        <v>4480</v>
      </c>
      <c r="L25" s="53"/>
    </row>
    <row r="26" spans="1:12" x14ac:dyDescent="0.25">
      <c r="A26" s="16" t="str">
        <f>'Flujo de caja'!$M$4</f>
        <v>Nov</v>
      </c>
      <c r="B26" s="17">
        <f>'Flujo de caja'!$M$7</f>
        <v>30000</v>
      </c>
      <c r="C26" s="17">
        <f>'Flujo de caja'!$M$8</f>
        <v>25425</v>
      </c>
      <c r="D26" s="17">
        <f>'Flujo de caja'!$M$9</f>
        <v>4575</v>
      </c>
      <c r="E26" s="17">
        <f>'Flujo de caja'!$M$10</f>
        <v>19520</v>
      </c>
    </row>
    <row r="27" spans="1:12" x14ac:dyDescent="0.25">
      <c r="A27" s="18" t="str">
        <f>'Flujo de caja'!$N$4</f>
        <v>Dic</v>
      </c>
      <c r="B27" s="19">
        <f>'Flujo de caja'!$N$7</f>
        <v>34000</v>
      </c>
      <c r="C27" s="19">
        <f>'Flujo de caja'!$N$8</f>
        <v>32420</v>
      </c>
      <c r="D27" s="19">
        <f>'Flujo de caja'!$N$9</f>
        <v>1580</v>
      </c>
      <c r="E27" s="19">
        <f>'Flujo de caja'!$N$10</f>
        <v>21100</v>
      </c>
    </row>
    <row r="81" spans="1:12" x14ac:dyDescent="0.25">
      <c r="A81" s="20" t="s">
        <v>29</v>
      </c>
    </row>
    <row r="82" spans="1:12" x14ac:dyDescent="0.25">
      <c r="A82" s="54" t="s">
        <v>30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</row>
    <row r="83" spans="1:12" x14ac:dyDescent="0.25">
      <c r="A83" s="54" t="s">
        <v>31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</row>
    <row r="84" spans="1:12" x14ac:dyDescent="0.25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</row>
    <row r="85" spans="1:12" x14ac:dyDescent="0.25">
      <c r="A85" s="54" t="s">
        <v>33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1:12" x14ac:dyDescent="0.25">
      <c r="A86" s="54" t="s">
        <v>34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</row>
  </sheetData>
  <mergeCells count="48">
    <mergeCell ref="A82:L82"/>
    <mergeCell ref="A83:L83"/>
    <mergeCell ref="A84:L84"/>
    <mergeCell ref="A85:L85"/>
    <mergeCell ref="A86:L86"/>
    <mergeCell ref="G23:J23"/>
    <mergeCell ref="K23:L23"/>
    <mergeCell ref="G24:J24"/>
    <mergeCell ref="K24:L24"/>
    <mergeCell ref="G25:J25"/>
    <mergeCell ref="K25:L25"/>
    <mergeCell ref="G20:J20"/>
    <mergeCell ref="K20:L20"/>
    <mergeCell ref="G21:J21"/>
    <mergeCell ref="K21:L21"/>
    <mergeCell ref="G22:J22"/>
    <mergeCell ref="K22:L22"/>
    <mergeCell ref="G17:J17"/>
    <mergeCell ref="K17:L17"/>
    <mergeCell ref="G18:J18"/>
    <mergeCell ref="K18:L18"/>
    <mergeCell ref="G19:J19"/>
    <mergeCell ref="K19:L19"/>
    <mergeCell ref="A14:E14"/>
    <mergeCell ref="G14:L14"/>
    <mergeCell ref="G15:J15"/>
    <mergeCell ref="K15:L15"/>
    <mergeCell ref="G16:J16"/>
    <mergeCell ref="K16:L16"/>
    <mergeCell ref="A9:C10"/>
    <mergeCell ref="D9:F10"/>
    <mergeCell ref="G9:I10"/>
    <mergeCell ref="J9:L10"/>
    <mergeCell ref="A12:L12"/>
    <mergeCell ref="A5:C6"/>
    <mergeCell ref="D5:F6"/>
    <mergeCell ref="G5:I6"/>
    <mergeCell ref="J5:L6"/>
    <mergeCell ref="A8:C8"/>
    <mergeCell ref="D8:F8"/>
    <mergeCell ref="G8:I8"/>
    <mergeCell ref="J8:L8"/>
    <mergeCell ref="A1:L1"/>
    <mergeCell ref="A2:L2"/>
    <mergeCell ref="A4:C4"/>
    <mergeCell ref="D4:F4"/>
    <mergeCell ref="G4:I4"/>
    <mergeCell ref="J4:L4"/>
  </mergeCells>
  <printOptions horizontalCentered="1"/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Flujo de caja</vt:lpstr>
      <vt:lpstr>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2026-08-25T08:08:58Z</dcterms:created>
  <dcterms:modified xsi:type="dcterms:W3CDTF">2026-08-26T08:23:23Z</dcterms:modified>
  <dc:language>en-US</dc:language>
</cp:coreProperties>
</file>